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ocuments\Columbus\"/>
    </mc:Choice>
  </mc:AlternateContent>
  <xr:revisionPtr revIDLastSave="0" documentId="13_ncr:1_{E44CB392-8B77-4C5F-AB2A-6B4694EE3984}" xr6:coauthVersionLast="47" xr6:coauthVersionMax="47" xr10:uidLastSave="{00000000-0000-0000-0000-000000000000}"/>
  <bookViews>
    <workbookView xWindow="-120" yWindow="-120" windowWidth="20730" windowHeight="11040" xr2:uid="{B8659370-82F8-41C6-92DF-2CED36FAE909}"/>
  </bookViews>
  <sheets>
    <sheet name="Budget" sheetId="1" r:id="rId1"/>
  </sheets>
  <definedNames>
    <definedName name="_xlnm.Print_Area" localSheetId="0">Budget!$A$1:$AU$257</definedName>
    <definedName name="_xlnm.Print_Titles" localSheetId="0">Budget!$3:$5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30" i="1" l="1"/>
  <c r="AI228" i="1"/>
  <c r="AH228" i="1"/>
  <c r="AJ225" i="1" s="1"/>
  <c r="AJ228" i="1" s="1"/>
  <c r="AK225" i="1"/>
  <c r="AK228" i="1" s="1"/>
  <c r="AU221" i="1"/>
  <c r="AV215" i="1"/>
  <c r="AU215" i="1"/>
  <c r="AS215" i="1"/>
  <c r="AO215" i="1"/>
  <c r="AN215" i="1"/>
  <c r="AM215" i="1"/>
  <c r="AL215" i="1"/>
  <c r="AK215" i="1"/>
  <c r="AJ215" i="1"/>
  <c r="AH215" i="1"/>
  <c r="AG215" i="1"/>
  <c r="AD215" i="1"/>
  <c r="AA215" i="1"/>
  <c r="X215" i="1"/>
  <c r="W215" i="1"/>
  <c r="V215" i="1"/>
  <c r="U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V198" i="1"/>
  <c r="AU198" i="1"/>
  <c r="AT198" i="1"/>
  <c r="AT215" i="1" s="1"/>
  <c r="AR198" i="1"/>
  <c r="AR215" i="1" s="1"/>
  <c r="AQ198" i="1"/>
  <c r="AQ215" i="1" s="1"/>
  <c r="AP198" i="1"/>
  <c r="AP215" i="1" s="1"/>
  <c r="AM198" i="1"/>
  <c r="AL198" i="1"/>
  <c r="AJ198" i="1"/>
  <c r="AI198" i="1"/>
  <c r="AI215" i="1" s="1"/>
  <c r="AF198" i="1"/>
  <c r="AF215" i="1" s="1"/>
  <c r="AE198" i="1"/>
  <c r="AE215" i="1" s="1"/>
  <c r="AC198" i="1"/>
  <c r="AC215" i="1" s="1"/>
  <c r="AB198" i="1"/>
  <c r="AB215" i="1" s="1"/>
  <c r="Z198" i="1"/>
  <c r="Z215" i="1" s="1"/>
  <c r="Y198" i="1"/>
  <c r="Y215" i="1" s="1"/>
  <c r="W198" i="1"/>
  <c r="V198" i="1"/>
  <c r="T198" i="1"/>
  <c r="T215" i="1" s="1"/>
  <c r="S198" i="1"/>
  <c r="S215" i="1" s="1"/>
  <c r="Q198" i="1"/>
  <c r="Q215" i="1" s="1"/>
  <c r="P198" i="1"/>
  <c r="O198" i="1"/>
  <c r="M198" i="1"/>
  <c r="AV195" i="1"/>
  <c r="AU195" i="1"/>
  <c r="AT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R171" i="1"/>
  <c r="R195" i="1" s="1"/>
  <c r="J170" i="1"/>
  <c r="J169" i="1"/>
  <c r="AU165" i="1"/>
  <c r="AT165" i="1"/>
  <c r="AS165" i="1"/>
  <c r="AR165" i="1"/>
  <c r="AQ165" i="1"/>
  <c r="AP165" i="1"/>
  <c r="AL165" i="1"/>
  <c r="AK165" i="1"/>
  <c r="AJ165" i="1"/>
  <c r="AI165" i="1"/>
  <c r="AH165" i="1"/>
  <c r="AD165" i="1"/>
  <c r="AC165" i="1"/>
  <c r="AB165" i="1"/>
  <c r="V165" i="1"/>
  <c r="U165" i="1"/>
  <c r="R165" i="1"/>
  <c r="P165" i="1"/>
  <c r="N165" i="1"/>
  <c r="M165" i="1"/>
  <c r="K165" i="1"/>
  <c r="J165" i="1"/>
  <c r="I165" i="1"/>
  <c r="H165" i="1"/>
  <c r="G165" i="1"/>
  <c r="F165" i="1"/>
  <c r="E165" i="1"/>
  <c r="D165" i="1"/>
  <c r="C165" i="1"/>
  <c r="B165" i="1"/>
  <c r="S164" i="1"/>
  <c r="AP163" i="1"/>
  <c r="AO163" i="1"/>
  <c r="AO165" i="1" s="1"/>
  <c r="AN163" i="1"/>
  <c r="AN165" i="1" s="1"/>
  <c r="AM163" i="1"/>
  <c r="AM165" i="1" s="1"/>
  <c r="AL163" i="1"/>
  <c r="AK163" i="1"/>
  <c r="AJ163" i="1"/>
  <c r="AI163" i="1"/>
  <c r="AH163" i="1"/>
  <c r="AG163" i="1"/>
  <c r="AG165" i="1" s="1"/>
  <c r="AF163" i="1"/>
  <c r="AF165" i="1" s="1"/>
  <c r="AE163" i="1"/>
  <c r="AE165" i="1" s="1"/>
  <c r="AD163" i="1"/>
  <c r="AC163" i="1"/>
  <c r="AB163" i="1"/>
  <c r="AA163" i="1"/>
  <c r="Y163" i="1"/>
  <c r="Y165" i="1" s="1"/>
  <c r="X163" i="1"/>
  <c r="W163" i="1"/>
  <c r="W165" i="1" s="1"/>
  <c r="V163" i="1"/>
  <c r="U163" i="1"/>
  <c r="S163" i="1"/>
  <c r="R163" i="1"/>
  <c r="Q163" i="1"/>
  <c r="O163" i="1"/>
  <c r="L163" i="1"/>
  <c r="L165" i="1" s="1"/>
  <c r="AD162" i="1"/>
  <c r="AA162" i="1"/>
  <c r="AA165" i="1" s="1"/>
  <c r="X162" i="1"/>
  <c r="X165" i="1" s="1"/>
  <c r="U162" i="1"/>
  <c r="T162" i="1"/>
  <c r="O162" i="1"/>
  <c r="O165" i="1" s="1"/>
  <c r="S161" i="1"/>
  <c r="S165" i="1" s="1"/>
  <c r="Q161" i="1"/>
  <c r="O161" i="1"/>
  <c r="AU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B158" i="1"/>
  <c r="AA158" i="1"/>
  <c r="AT151" i="1"/>
  <c r="AT158" i="1" s="1"/>
  <c r="AR151" i="1"/>
  <c r="AQ151" i="1"/>
  <c r="AG151" i="1"/>
  <c r="AF151" i="1"/>
  <c r="AC151" i="1"/>
  <c r="AC158" i="1" s="1"/>
  <c r="S151" i="1"/>
  <c r="Q151" i="1"/>
  <c r="P151" i="1"/>
  <c r="O151" i="1"/>
  <c r="N151" i="1"/>
  <c r="M151" i="1"/>
  <c r="L151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O138" i="1"/>
  <c r="O148" i="1" s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S105" i="1"/>
  <c r="AS217" i="1" s="1"/>
  <c r="AR105" i="1"/>
  <c r="AR217" i="1" s="1"/>
  <c r="AQ105" i="1"/>
  <c r="AK105" i="1"/>
  <c r="AK217" i="1" s="1"/>
  <c r="AJ105" i="1"/>
  <c r="AJ217" i="1" s="1"/>
  <c r="AI105" i="1"/>
  <c r="AI217" i="1" s="1"/>
  <c r="AC105" i="1"/>
  <c r="AB105" i="1"/>
  <c r="AB217" i="1" s="1"/>
  <c r="AA105" i="1"/>
  <c r="AA217" i="1" s="1"/>
  <c r="U105" i="1"/>
  <c r="U217" i="1" s="1"/>
  <c r="T105" i="1"/>
  <c r="S105" i="1"/>
  <c r="M105" i="1"/>
  <c r="M217" i="1" s="1"/>
  <c r="L105" i="1"/>
  <c r="L217" i="1" s="1"/>
  <c r="K105" i="1"/>
  <c r="K217" i="1" s="1"/>
  <c r="E105" i="1"/>
  <c r="E217" i="1" s="1"/>
  <c r="D105" i="1"/>
  <c r="D217" i="1" s="1"/>
  <c r="C105" i="1"/>
  <c r="C217" i="1" s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H105" i="1" s="1"/>
  <c r="AH217" i="1" s="1"/>
  <c r="AG91" i="1"/>
  <c r="AF91" i="1"/>
  <c r="AE91" i="1"/>
  <c r="AD91" i="1"/>
  <c r="AC91" i="1"/>
  <c r="AB91" i="1"/>
  <c r="AA91" i="1"/>
  <c r="Z91" i="1"/>
  <c r="Z105" i="1" s="1"/>
  <c r="Y91" i="1"/>
  <c r="X91" i="1"/>
  <c r="W91" i="1"/>
  <c r="V91" i="1"/>
  <c r="U91" i="1"/>
  <c r="T91" i="1"/>
  <c r="S91" i="1"/>
  <c r="R91" i="1"/>
  <c r="R105" i="1" s="1"/>
  <c r="R217" i="1" s="1"/>
  <c r="Q91" i="1"/>
  <c r="P91" i="1"/>
  <c r="O91" i="1"/>
  <c r="N91" i="1"/>
  <c r="M91" i="1"/>
  <c r="L91" i="1"/>
  <c r="K91" i="1"/>
  <c r="J91" i="1"/>
  <c r="J105" i="1" s="1"/>
  <c r="J217" i="1" s="1"/>
  <c r="I91" i="1"/>
  <c r="H91" i="1"/>
  <c r="G91" i="1"/>
  <c r="F91" i="1"/>
  <c r="E91" i="1"/>
  <c r="D91" i="1"/>
  <c r="C91" i="1"/>
  <c r="B91" i="1"/>
  <c r="B105" i="1" s="1"/>
  <c r="B217" i="1" s="1"/>
  <c r="AV84" i="1"/>
  <c r="AV105" i="1" s="1"/>
  <c r="AV217" i="1" s="1"/>
  <c r="AU84" i="1"/>
  <c r="AU105" i="1" s="1"/>
  <c r="AU217" i="1" s="1"/>
  <c r="AT84" i="1"/>
  <c r="AT105" i="1" s="1"/>
  <c r="AS84" i="1"/>
  <c r="AR84" i="1"/>
  <c r="AQ84" i="1"/>
  <c r="AP84" i="1"/>
  <c r="AP105" i="1" s="1"/>
  <c r="AP217" i="1" s="1"/>
  <c r="AO84" i="1"/>
  <c r="AO105" i="1" s="1"/>
  <c r="AN84" i="1"/>
  <c r="AN105" i="1" s="1"/>
  <c r="AN217" i="1" s="1"/>
  <c r="AM84" i="1"/>
  <c r="AM105" i="1" s="1"/>
  <c r="AM217" i="1" s="1"/>
  <c r="AL84" i="1"/>
  <c r="AL105" i="1" s="1"/>
  <c r="AL217" i="1" s="1"/>
  <c r="AK84" i="1"/>
  <c r="AJ84" i="1"/>
  <c r="AI84" i="1"/>
  <c r="AH84" i="1"/>
  <c r="AG84" i="1"/>
  <c r="AG105" i="1" s="1"/>
  <c r="AF84" i="1"/>
  <c r="AF105" i="1" s="1"/>
  <c r="AF217" i="1" s="1"/>
  <c r="AE84" i="1"/>
  <c r="AE105" i="1" s="1"/>
  <c r="AE217" i="1" s="1"/>
  <c r="AD84" i="1"/>
  <c r="AD105" i="1" s="1"/>
  <c r="AD217" i="1" s="1"/>
  <c r="AC84" i="1"/>
  <c r="AB84" i="1"/>
  <c r="AA84" i="1"/>
  <c r="Z84" i="1"/>
  <c r="Y84" i="1"/>
  <c r="Y105" i="1" s="1"/>
  <c r="X84" i="1"/>
  <c r="X105" i="1" s="1"/>
  <c r="X217" i="1" s="1"/>
  <c r="W84" i="1"/>
  <c r="W105" i="1" s="1"/>
  <c r="W217" i="1" s="1"/>
  <c r="V84" i="1"/>
  <c r="V105" i="1" s="1"/>
  <c r="V217" i="1" s="1"/>
  <c r="U84" i="1"/>
  <c r="T84" i="1"/>
  <c r="S84" i="1"/>
  <c r="R84" i="1"/>
  <c r="Q84" i="1"/>
  <c r="Q105" i="1" s="1"/>
  <c r="P84" i="1"/>
  <c r="P105" i="1" s="1"/>
  <c r="P217" i="1" s="1"/>
  <c r="O84" i="1"/>
  <c r="O105" i="1" s="1"/>
  <c r="O217" i="1" s="1"/>
  <c r="N84" i="1"/>
  <c r="N105" i="1" s="1"/>
  <c r="N217" i="1" s="1"/>
  <c r="M84" i="1"/>
  <c r="L84" i="1"/>
  <c r="K84" i="1"/>
  <c r="J84" i="1"/>
  <c r="I84" i="1"/>
  <c r="I105" i="1" s="1"/>
  <c r="I217" i="1" s="1"/>
  <c r="H84" i="1"/>
  <c r="H105" i="1" s="1"/>
  <c r="H217" i="1" s="1"/>
  <c r="G84" i="1"/>
  <c r="G105" i="1" s="1"/>
  <c r="G217" i="1" s="1"/>
  <c r="F84" i="1"/>
  <c r="F105" i="1" s="1"/>
  <c r="F217" i="1" s="1"/>
  <c r="E84" i="1"/>
  <c r="D84" i="1"/>
  <c r="C84" i="1"/>
  <c r="B84" i="1"/>
  <c r="AU27" i="1"/>
  <c r="AT27" i="1"/>
  <c r="AR27" i="1"/>
  <c r="AR219" i="1" s="1"/>
  <c r="AM27" i="1"/>
  <c r="AL27" i="1"/>
  <c r="AL219" i="1" s="1"/>
  <c r="AJ27" i="1"/>
  <c r="AJ219" i="1" s="1"/>
  <c r="AE27" i="1"/>
  <c r="AE219" i="1" s="1"/>
  <c r="AD27" i="1"/>
  <c r="AB27" i="1"/>
  <c r="AB219" i="1" s="1"/>
  <c r="W27" i="1"/>
  <c r="V27" i="1"/>
  <c r="V219" i="1" s="1"/>
  <c r="O27" i="1"/>
  <c r="N27" i="1"/>
  <c r="N219" i="1" s="1"/>
  <c r="G27" i="1"/>
  <c r="F27" i="1"/>
  <c r="F219" i="1" s="1"/>
  <c r="D27" i="1"/>
  <c r="M23" i="1"/>
  <c r="L23" i="1"/>
  <c r="B23" i="1"/>
  <c r="J21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Y19" i="1"/>
  <c r="X19" i="1"/>
  <c r="W19" i="1"/>
  <c r="V19" i="1"/>
  <c r="U19" i="1"/>
  <c r="S19" i="1"/>
  <c r="R19" i="1"/>
  <c r="Q19" i="1"/>
  <c r="P19" i="1"/>
  <c r="O19" i="1"/>
  <c r="N19" i="1"/>
  <c r="M19" i="1"/>
  <c r="K19" i="1"/>
  <c r="J19" i="1"/>
  <c r="I19" i="1"/>
  <c r="G19" i="1"/>
  <c r="F19" i="1"/>
  <c r="E19" i="1"/>
  <c r="D19" i="1"/>
  <c r="C19" i="1"/>
  <c r="B19" i="1"/>
  <c r="Z17" i="1"/>
  <c r="Z19" i="1" s="1"/>
  <c r="T17" i="1"/>
  <c r="T163" i="1" s="1"/>
  <c r="T165" i="1" s="1"/>
  <c r="R17" i="1"/>
  <c r="Q17" i="1"/>
  <c r="P17" i="1"/>
  <c r="O17" i="1"/>
  <c r="M17" i="1"/>
  <c r="L17" i="1"/>
  <c r="L19" i="1" s="1"/>
  <c r="L27" i="1" s="1"/>
  <c r="Q16" i="1"/>
  <c r="Q162" i="1" s="1"/>
  <c r="AV12" i="1"/>
  <c r="AV27" i="1" s="1"/>
  <c r="AU12" i="1"/>
  <c r="AT12" i="1"/>
  <c r="AS12" i="1"/>
  <c r="AS27" i="1" s="1"/>
  <c r="AS219" i="1" s="1"/>
  <c r="AR12" i="1"/>
  <c r="AQ12" i="1"/>
  <c r="AQ27" i="1" s="1"/>
  <c r="AP12" i="1"/>
  <c r="AP27" i="1" s="1"/>
  <c r="AP219" i="1" s="1"/>
  <c r="AO12" i="1"/>
  <c r="AO27" i="1" s="1"/>
  <c r="AN12" i="1"/>
  <c r="AN27" i="1" s="1"/>
  <c r="AM12" i="1"/>
  <c r="AL12" i="1"/>
  <c r="AK12" i="1"/>
  <c r="AK27" i="1" s="1"/>
  <c r="AK219" i="1" s="1"/>
  <c r="AJ12" i="1"/>
  <c r="AI12" i="1"/>
  <c r="AI27" i="1" s="1"/>
  <c r="AH12" i="1"/>
  <c r="AH27" i="1" s="1"/>
  <c r="AH219" i="1" s="1"/>
  <c r="AG12" i="1"/>
  <c r="AG27" i="1" s="1"/>
  <c r="AF12" i="1"/>
  <c r="AF27" i="1" s="1"/>
  <c r="AE12" i="1"/>
  <c r="AD12" i="1"/>
  <c r="AC12" i="1"/>
  <c r="AC27" i="1" s="1"/>
  <c r="AB12" i="1"/>
  <c r="AA12" i="1"/>
  <c r="AA27" i="1" s="1"/>
  <c r="Z12" i="1"/>
  <c r="Y12" i="1"/>
  <c r="Y27" i="1" s="1"/>
  <c r="W12" i="1"/>
  <c r="V12" i="1"/>
  <c r="U12" i="1"/>
  <c r="U27" i="1" s="1"/>
  <c r="U219" i="1" s="1"/>
  <c r="T12" i="1"/>
  <c r="S12" i="1"/>
  <c r="S27" i="1" s="1"/>
  <c r="R12" i="1"/>
  <c r="R27" i="1" s="1"/>
  <c r="R219" i="1" s="1"/>
  <c r="P12" i="1"/>
  <c r="P27" i="1" s="1"/>
  <c r="O12" i="1"/>
  <c r="N12" i="1"/>
  <c r="M12" i="1"/>
  <c r="M27" i="1" s="1"/>
  <c r="L12" i="1"/>
  <c r="K12" i="1"/>
  <c r="K27" i="1" s="1"/>
  <c r="K219" i="1" s="1"/>
  <c r="J12" i="1"/>
  <c r="J27" i="1" s="1"/>
  <c r="H12" i="1"/>
  <c r="H27" i="1" s="1"/>
  <c r="G12" i="1"/>
  <c r="F12" i="1"/>
  <c r="E12" i="1"/>
  <c r="E27" i="1" s="1"/>
  <c r="D12" i="1"/>
  <c r="C12" i="1"/>
  <c r="C27" i="1" s="1"/>
  <c r="C219" i="1" s="1"/>
  <c r="B12" i="1"/>
  <c r="B27" i="1" s="1"/>
  <c r="B219" i="1" s="1"/>
  <c r="B222" i="1" s="1"/>
  <c r="C221" i="1" s="1"/>
  <c r="C222" i="1" s="1"/>
  <c r="D221" i="1" s="1"/>
  <c r="I9" i="1"/>
  <c r="I12" i="1" s="1"/>
  <c r="I27" i="1" s="1"/>
  <c r="X8" i="1"/>
  <c r="X12" i="1" s="1"/>
  <c r="X27" i="1" s="1"/>
  <c r="Q8" i="1"/>
  <c r="Q12" i="1" s="1"/>
  <c r="Q27" i="1" s="1"/>
  <c r="X219" i="1" l="1"/>
  <c r="AI219" i="1"/>
  <c r="S217" i="1"/>
  <c r="I219" i="1"/>
  <c r="J219" i="1"/>
  <c r="S219" i="1"/>
  <c r="O219" i="1"/>
  <c r="AM219" i="1"/>
  <c r="AT217" i="1"/>
  <c r="T217" i="1"/>
  <c r="AQ217" i="1"/>
  <c r="AQ219" i="1" s="1"/>
  <c r="Q165" i="1"/>
  <c r="Q217" i="1" s="1"/>
  <c r="Q219" i="1" s="1"/>
  <c r="W219" i="1"/>
  <c r="AT219" i="1"/>
  <c r="Y217" i="1"/>
  <c r="M219" i="1"/>
  <c r="AU219" i="1"/>
  <c r="AU222" i="1" s="1"/>
  <c r="AU230" i="1" s="1"/>
  <c r="AG217" i="1"/>
  <c r="AG219" i="1" s="1"/>
  <c r="AO217" i="1"/>
  <c r="E219" i="1"/>
  <c r="E222" i="1" s="1"/>
  <c r="AF219" i="1"/>
  <c r="AN219" i="1"/>
  <c r="AV219" i="1"/>
  <c r="D219" i="1"/>
  <c r="D222" i="1" s="1"/>
  <c r="F221" i="1" s="1"/>
  <c r="F222" i="1" s="1"/>
  <c r="AD219" i="1"/>
  <c r="AC217" i="1"/>
  <c r="AC219" i="1" s="1"/>
  <c r="Y219" i="1"/>
  <c r="Y222" i="1" s="1"/>
  <c r="AO219" i="1"/>
  <c r="Z27" i="1"/>
  <c r="L219" i="1"/>
  <c r="G219" i="1"/>
  <c r="G222" i="1" s="1"/>
  <c r="P219" i="1"/>
  <c r="H219" i="1"/>
  <c r="H222" i="1" s="1"/>
  <c r="AA219" i="1"/>
  <c r="T19" i="1"/>
  <c r="T27" i="1" s="1"/>
  <c r="T219" i="1" s="1"/>
  <c r="Z163" i="1"/>
  <c r="Z165" i="1" s="1"/>
  <c r="Z217" i="1" s="1"/>
  <c r="J221" i="1" l="1"/>
  <c r="J222" i="1" s="1"/>
  <c r="I221" i="1"/>
  <c r="I222" i="1" s="1"/>
  <c r="K221" i="1" s="1"/>
  <c r="K222" i="1" s="1"/>
  <c r="Z219" i="1"/>
  <c r="M221" i="1" l="1"/>
  <c r="M222" i="1" s="1"/>
  <c r="L221" i="1"/>
  <c r="L222" i="1" s="1"/>
  <c r="N221" i="1" s="1"/>
  <c r="N222" i="1" s="1"/>
  <c r="O221" i="1" l="1"/>
  <c r="O222" i="1" s="1"/>
  <c r="P221" i="1"/>
  <c r="P222" i="1" s="1"/>
  <c r="R221" i="1" l="1"/>
  <c r="R222" i="1" s="1"/>
  <c r="Q221" i="1"/>
  <c r="Q222" i="1" s="1"/>
  <c r="S221" i="1" s="1"/>
  <c r="S222" i="1" s="1"/>
  <c r="U221" i="1" l="1"/>
  <c r="U222" i="1" s="1"/>
  <c r="T221" i="1"/>
  <c r="T222" i="1" s="1"/>
  <c r="V221" i="1" s="1"/>
  <c r="V222" i="1" s="1"/>
  <c r="X221" i="1" l="1"/>
  <c r="X222" i="1" s="1"/>
  <c r="W221" i="1"/>
  <c r="W222" i="1" s="1"/>
  <c r="AA221" i="1" l="1"/>
  <c r="AA222" i="1" s="1"/>
  <c r="Z221" i="1"/>
  <c r="Z222" i="1" s="1"/>
  <c r="AB221" i="1" s="1"/>
  <c r="AB222" i="1" s="1"/>
  <c r="AB230" i="1" s="1"/>
  <c r="AD221" i="1" l="1"/>
  <c r="AD222" i="1" s="1"/>
  <c r="AC221" i="1"/>
  <c r="AC222" i="1" s="1"/>
  <c r="AA230" i="1"/>
  <c r="AC230" i="1" l="1"/>
  <c r="AF221" i="1"/>
  <c r="AF222" i="1" s="1"/>
  <c r="AD230" i="1"/>
  <c r="AH221" i="1"/>
  <c r="AH222" i="1" s="1"/>
  <c r="AG221" i="1"/>
  <c r="AG222" i="1" s="1"/>
  <c r="AE221" i="1" l="1"/>
  <c r="AE222" i="1" s="1"/>
  <c r="AE230" i="1" s="1"/>
  <c r="AF230" i="1"/>
  <c r="AI221" i="1"/>
  <c r="AI222" i="1" s="1"/>
  <c r="AI230" i="1" s="1"/>
  <c r="AG230" i="1"/>
  <c r="AK221" i="1"/>
  <c r="AK222" i="1" s="1"/>
  <c r="AJ221" i="1"/>
  <c r="AJ222" i="1" s="1"/>
  <c r="AH230" i="1"/>
  <c r="AL221" i="1" l="1"/>
  <c r="AL222" i="1" s="1"/>
  <c r="AL230" i="1" s="1"/>
  <c r="AJ230" i="1"/>
  <c r="AM221" i="1"/>
  <c r="AM222" i="1" s="1"/>
  <c r="AM230" i="1" s="1"/>
  <c r="AK230" i="1"/>
  <c r="AN221" i="1"/>
  <c r="AN222" i="1" s="1"/>
  <c r="AQ221" i="1" l="1"/>
  <c r="AQ222" i="1" s="1"/>
  <c r="AQ230" i="1" s="1"/>
  <c r="AP221" i="1"/>
  <c r="AP222" i="1" s="1"/>
  <c r="AN230" i="1"/>
  <c r="AO221" i="1"/>
  <c r="AO222" i="1" s="1"/>
  <c r="AR221" i="1" l="1"/>
  <c r="AR222" i="1" s="1"/>
  <c r="AR230" i="1" s="1"/>
  <c r="AP230" i="1"/>
  <c r="AT221" i="1"/>
  <c r="AT222" i="1" s="1"/>
  <c r="AT230" i="1" s="1"/>
  <c r="AV221" i="1" s="1"/>
  <c r="AV222" i="1" s="1"/>
  <c r="AO2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Magill</author>
    <author>Keith R Magill</author>
  </authors>
  <commentList>
    <comment ref="C5" authorId="0" shapeId="0" xr:uid="{49D65B16-EA20-4152-B88E-09D87DF5EBC8}">
      <text>
        <r>
          <rPr>
            <sz val="9"/>
            <color indexed="81"/>
            <rFont val="Tahoma"/>
            <family val="2"/>
          </rPr>
          <t>No detailed report from Laurence Curry</t>
        </r>
      </text>
    </comment>
    <comment ref="Q8" authorId="0" shapeId="0" xr:uid="{79364D5A-630B-4B03-9FC1-E0D613EBE302}">
      <text>
        <r>
          <rPr>
            <sz val="9"/>
            <color indexed="81"/>
            <rFont val="Tahoma"/>
            <family val="2"/>
          </rPr>
          <t>Short by $1,036 from the original $42,000 due to Durham reporting mistakes in the amounts used to determine the assessments.</t>
        </r>
      </text>
    </comment>
    <comment ref="J9" authorId="0" shapeId="0" xr:uid="{1FB12E7F-AB85-4489-A070-93748D803A5A}">
      <text>
        <r>
          <rPr>
            <b/>
            <sz val="9"/>
            <color indexed="81"/>
            <rFont val="Tahoma"/>
            <family val="2"/>
          </rPr>
          <t>Sycamore &amp; Belle Center</t>
        </r>
      </text>
    </comment>
    <comment ref="D15" authorId="1" shapeId="0" xr:uid="{16B6D845-2D70-43AC-8409-577D10B123C4}">
      <text>
        <r>
          <rPr>
            <b/>
            <sz val="8"/>
            <color indexed="81"/>
            <rFont val="Tahoma"/>
            <family val="2"/>
          </rPr>
          <t xml:space="preserve">4,000 for St. Louis went directly to Sparta </t>
        </r>
      </text>
    </comment>
    <comment ref="G15" authorId="1" shapeId="0" xr:uid="{7D2BF7A1-E602-4701-9D9B-CBDFB8A5AA55}">
      <text>
        <r>
          <rPr>
            <b/>
            <sz val="8"/>
            <color indexed="81"/>
            <rFont val="Tahoma"/>
            <family val="2"/>
          </rPr>
          <t>7,200 for Terre Haute went directly to Bloomington</t>
        </r>
      </text>
    </comment>
    <comment ref="O15" authorId="0" shapeId="0" xr:uid="{EB0D2A89-1441-45B6-98D1-C8A00B554CB2}">
      <text>
        <r>
          <rPr>
            <sz val="9"/>
            <color indexed="81"/>
            <rFont val="Tahoma"/>
            <family val="2"/>
          </rPr>
          <t>Pageland = 10,000</t>
        </r>
      </text>
    </comment>
    <comment ref="P15" authorId="0" shapeId="0" xr:uid="{3B246C35-D5EB-45AE-91B5-5C9DDD483DC3}">
      <text>
        <r>
          <rPr>
            <sz val="9"/>
            <color indexed="81"/>
            <rFont val="Tahoma"/>
            <family val="2"/>
          </rPr>
          <t>Pageland - 10,000</t>
        </r>
      </text>
    </comment>
    <comment ref="Q15" authorId="0" shapeId="0" xr:uid="{316FE852-71A7-434E-8B08-FBF67DC3B05B}">
      <text>
        <r>
          <rPr>
            <sz val="9"/>
            <color indexed="81"/>
            <rFont val="Tahoma"/>
            <family val="2"/>
          </rPr>
          <t>Pageland = 10,000</t>
        </r>
      </text>
    </comment>
    <comment ref="R15" authorId="0" shapeId="0" xr:uid="{A47AD198-C76A-4AEB-9623-84E0EE7ACF99}">
      <text>
        <r>
          <rPr>
            <sz val="9"/>
            <color indexed="81"/>
            <rFont val="Tahoma"/>
            <family val="2"/>
          </rPr>
          <t>Pageland - 10,000</t>
        </r>
      </text>
    </comment>
    <comment ref="B16" authorId="0" shapeId="0" xr:uid="{FA78ED39-C11D-4C35-9E64-2A5FB5EABBC6}">
      <text>
        <r>
          <rPr>
            <b/>
            <sz val="9"/>
            <color indexed="81"/>
            <rFont val="Tahoma"/>
            <family val="2"/>
          </rPr>
          <t>Olivetti</t>
        </r>
      </text>
    </comment>
    <comment ref="D16" authorId="1" shapeId="0" xr:uid="{FE09DEAF-B936-4954-8AEF-3C818E1572E1}">
      <text>
        <r>
          <rPr>
            <b/>
            <sz val="8"/>
            <color indexed="81"/>
            <rFont val="Tahoma"/>
            <family val="2"/>
          </rPr>
          <t>Whitla = 12,000</t>
        </r>
      </text>
    </comment>
    <comment ref="G16" authorId="1" shapeId="0" xr:uid="{DFC00AC9-ED6B-4004-BCB0-7F54511FA176}">
      <text>
        <r>
          <rPr>
            <b/>
            <sz val="8"/>
            <color indexed="81"/>
            <rFont val="Tahoma"/>
            <family val="2"/>
          </rPr>
          <t>Whitla = 20,000
Camery = 12,000</t>
        </r>
      </text>
    </comment>
    <comment ref="I16" authorId="1" shapeId="0" xr:uid="{3BF06A3D-6BAF-4EDD-9836-1DC6004AA238}">
      <text>
        <r>
          <rPr>
            <b/>
            <sz val="8"/>
            <color indexed="81"/>
            <rFont val="Tahoma"/>
            <family val="2"/>
          </rPr>
          <t>Whitla = 16,000
Camery = 24,000</t>
        </r>
      </text>
    </comment>
    <comment ref="J16" authorId="1" shapeId="0" xr:uid="{E7683F1D-7084-4011-BE5A-46D815BE219C}">
      <text>
        <r>
          <rPr>
            <b/>
            <sz val="8"/>
            <color indexed="81"/>
            <rFont val="Tahoma"/>
            <family val="2"/>
          </rPr>
          <t>Whitla = 16,000 (ends in 2010)
Camery = 24,000 (ends Oct 2011)</t>
        </r>
      </text>
    </comment>
    <comment ref="K16" authorId="1" shapeId="0" xr:uid="{FA0D5C45-C2B0-4E37-8F78-73AD10F2FC3D}">
      <text>
        <r>
          <rPr>
            <b/>
            <sz val="8"/>
            <color indexed="81"/>
            <rFont val="Tahoma"/>
            <family val="2"/>
          </rPr>
          <t>Camery = 20,000 (ends Oct 2011)</t>
        </r>
      </text>
    </comment>
    <comment ref="L16" authorId="1" shapeId="0" xr:uid="{6990BDB6-B30A-4013-B339-291E50CB5D71}">
      <text>
        <r>
          <rPr>
            <sz val="8"/>
            <color indexed="81"/>
            <rFont val="Tahoma"/>
            <family val="2"/>
          </rPr>
          <t>Camery = 20,000 (ends Oct 2011)</t>
        </r>
      </text>
    </comment>
    <comment ref="M16" authorId="0" shapeId="0" xr:uid="{2F7439AA-E81A-49CD-BC09-46A5F5F5D063}">
      <text>
        <r>
          <rPr>
            <sz val="9"/>
            <color indexed="81"/>
            <rFont val="Tahoma"/>
            <family val="2"/>
          </rPr>
          <t>Camery - 12,000
Evans - 12,000</t>
        </r>
      </text>
    </comment>
    <comment ref="O16" authorId="0" shapeId="0" xr:uid="{A36D5881-8B3D-41FB-B1A3-B715CB88256D}">
      <text>
        <r>
          <rPr>
            <sz val="9"/>
            <color indexed="81"/>
            <rFont val="Tahoma"/>
            <family val="2"/>
          </rPr>
          <t>Evans = 12,000</t>
        </r>
      </text>
    </comment>
    <comment ref="P16" authorId="0" shapeId="0" xr:uid="{A5E2541F-569D-4F34-9C71-013D19D8518F}">
      <text>
        <r>
          <rPr>
            <sz val="9"/>
            <color indexed="81"/>
            <rFont val="Tahoma"/>
            <family val="2"/>
          </rPr>
          <t>Evans - 12,000
Gregory - 6,000</t>
        </r>
      </text>
    </comment>
    <comment ref="Q16" authorId="0" shapeId="0" xr:uid="{C46555D2-F944-416A-AE88-4F32BA4D2701}">
      <text>
        <r>
          <rPr>
            <sz val="9"/>
            <color indexed="81"/>
            <rFont val="Tahoma"/>
            <family val="2"/>
          </rPr>
          <t>Gregory 12,000</t>
        </r>
      </text>
    </comment>
    <comment ref="R16" authorId="0" shapeId="0" xr:uid="{6DB09D82-066D-4EC3-A8AC-C3075414765B}">
      <text>
        <r>
          <rPr>
            <sz val="9"/>
            <color indexed="81"/>
            <rFont val="Tahoma"/>
            <family val="2"/>
          </rPr>
          <t>Gregory - 12,000</t>
        </r>
      </text>
    </comment>
    <comment ref="S16" authorId="0" shapeId="0" xr:uid="{21F33ECF-15E4-4790-BE8D-7A81593F863D}">
      <text>
        <r>
          <rPr>
            <sz val="9"/>
            <color indexed="81"/>
            <rFont val="Tahoma"/>
            <family val="2"/>
          </rPr>
          <t>Gregory 5,000</t>
        </r>
      </text>
    </comment>
    <comment ref="T16" authorId="0" shapeId="0" xr:uid="{44A472F1-B06C-404A-8992-518C56098724}">
      <text>
        <r>
          <rPr>
            <sz val="9"/>
            <color indexed="81"/>
            <rFont val="Tahoma"/>
            <family val="2"/>
          </rPr>
          <t>Gregory 6,000 (Jan-Jun)</t>
        </r>
      </text>
    </comment>
    <comment ref="U16" authorId="0" shapeId="0" xr:uid="{F7C088D6-50D6-4513-8C0E-8AD89F0610D4}">
      <text>
        <r>
          <rPr>
            <sz val="9"/>
            <color indexed="81"/>
            <rFont val="Tahoma"/>
            <family val="2"/>
          </rPr>
          <t>Gregory 6,000 (Jan-Jun)</t>
        </r>
      </text>
    </comment>
    <comment ref="J17" authorId="0" shapeId="0" xr:uid="{E7C6ECF4-9DDF-45F0-9A92-1F468AF3AF1F}">
      <text>
        <r>
          <rPr>
            <b/>
            <sz val="9"/>
            <color indexed="81"/>
            <rFont val="Tahoma"/>
            <family val="2"/>
          </rPr>
          <t>Terre Haute - 3mo @ 2826</t>
        </r>
      </text>
    </comment>
    <comment ref="L17" authorId="0" shapeId="0" xr:uid="{BE2E988B-51AA-4633-A8D2-3CF7E9AE7A6A}">
      <text>
        <r>
          <rPr>
            <sz val="9"/>
            <color indexed="81"/>
            <rFont val="Tahoma"/>
            <family val="2"/>
          </rPr>
          <t>Terre Haute = 32,500
Atlanta = 2928 x 12 months = 35,136</t>
        </r>
      </text>
    </comment>
    <comment ref="M17" authorId="0" shapeId="0" xr:uid="{643611DE-B218-4957-9D42-57DBC7C79A7A}">
      <text>
        <r>
          <rPr>
            <sz val="9"/>
            <color indexed="81"/>
            <rFont val="Tahoma"/>
            <family val="2"/>
          </rPr>
          <t>Atlanta = 35,136
Terre Haute = 33,912
Marion = 4,380</t>
        </r>
      </text>
    </comment>
    <comment ref="N17" authorId="0" shapeId="0" xr:uid="{660173D1-F74C-418D-95C7-5CCB42E84874}">
      <text>
        <r>
          <rPr>
            <sz val="9"/>
            <color indexed="81"/>
            <rFont val="Tahoma"/>
            <family val="2"/>
          </rPr>
          <t>Atlanta = 5/6*35,136
Terre Haute = 26,000</t>
        </r>
      </text>
    </comment>
    <comment ref="O17" authorId="0" shapeId="0" xr:uid="{1488544F-47A8-4407-AE02-6C1939E6F6A0}">
      <text>
        <r>
          <rPr>
            <sz val="9"/>
            <color indexed="81"/>
            <rFont val="Tahoma"/>
            <family val="2"/>
          </rPr>
          <t>Atlanta = 5/6*35,136
Terre Haute = 26,000
Marion = 17,500</t>
        </r>
      </text>
    </comment>
    <comment ref="P17" authorId="0" shapeId="0" xr:uid="{84D8541A-B896-4AD3-BBA0-11E31EA679B1}">
      <text>
        <r>
          <rPr>
            <sz val="9"/>
            <color indexed="81"/>
            <rFont val="Tahoma"/>
            <family val="2"/>
          </rPr>
          <t>Atlanta = 29,280
Terre Haute = 28,260
Marion = 20,433</t>
        </r>
      </text>
    </comment>
    <comment ref="Q17" authorId="0" shapeId="0" xr:uid="{CCF160E2-314D-4294-B7C0-371DA76BE663}">
      <text>
        <r>
          <rPr>
            <sz val="9"/>
            <color indexed="81"/>
            <rFont val="Tahoma"/>
            <family val="2"/>
          </rPr>
          <t>Atlanta = 23,424
Terre Haute = 22,000
Marion = 14,595</t>
        </r>
      </text>
    </comment>
    <comment ref="R17" authorId="0" shapeId="0" xr:uid="{26BA0212-5FFB-4C33-A936-BC40EF5DF3CF}">
      <text>
        <r>
          <rPr>
            <sz val="9"/>
            <color indexed="81"/>
            <rFont val="Tahoma"/>
            <family val="2"/>
          </rPr>
          <t>Atlanta = 15,616
Terre Haute = 22,608
Marion = 15,595</t>
        </r>
      </text>
    </comment>
    <comment ref="S17" authorId="0" shapeId="0" xr:uid="{E18A47DF-0B49-419C-8214-4F7E6EC859B9}">
      <text>
        <r>
          <rPr>
            <sz val="9"/>
            <color indexed="81"/>
            <rFont val="Tahoma"/>
            <family val="2"/>
          </rPr>
          <t xml:space="preserve">Atlanta = 
Terre Haute = 
Marion = </t>
        </r>
      </text>
    </comment>
    <comment ref="T17" authorId="0" shapeId="0" xr:uid="{84067A4D-BEC8-40A3-834A-E2068C4D08AF}">
      <text>
        <r>
          <rPr>
            <sz val="9"/>
            <color indexed="81"/>
            <rFont val="Tahoma"/>
            <family val="2"/>
          </rPr>
          <t>Terre Haute = 16,000
Marion = 11,676</t>
        </r>
      </text>
    </comment>
    <comment ref="U17" authorId="0" shapeId="0" xr:uid="{7402CC6B-E477-4555-80E3-27C0AE57F19F}">
      <text>
        <r>
          <rPr>
            <sz val="9"/>
            <color indexed="81"/>
            <rFont val="Tahoma"/>
            <family val="2"/>
          </rPr>
          <t>Terre Haute = 16,676
Marion = 11,676</t>
        </r>
      </text>
    </comment>
    <comment ref="V17" authorId="0" shapeId="0" xr:uid="{4E1C523B-D601-44D3-AD30-6B8A1EB9702F}">
      <text>
        <r>
          <rPr>
            <sz val="9"/>
            <color indexed="81"/>
            <rFont val="Tahoma"/>
            <family val="2"/>
          </rPr>
          <t xml:space="preserve">Terre Haute = 
Marion = </t>
        </r>
      </text>
    </comment>
    <comment ref="W17" authorId="0" shapeId="0" xr:uid="{74751DD4-288F-4F80-8DAA-D00C8C1ACB43}">
      <text>
        <r>
          <rPr>
            <sz val="9"/>
            <color indexed="81"/>
            <rFont val="Tahoma"/>
            <family val="2"/>
          </rPr>
          <t xml:space="preserve">Terre Haute = 
Marion = </t>
        </r>
      </text>
    </comment>
    <comment ref="X17" authorId="0" shapeId="0" xr:uid="{370F7FA4-BE88-447E-9413-FD1CD05134D7}">
      <text>
        <r>
          <rPr>
            <sz val="9"/>
            <color indexed="81"/>
            <rFont val="Tahoma"/>
            <family val="2"/>
          </rPr>
          <t>Terre Haute = 11,304
Marion = 8,757</t>
        </r>
      </text>
    </comment>
    <comment ref="Z17" authorId="0" shapeId="0" xr:uid="{27350EB5-2216-4D36-8C8B-4A9EF5344BBE}">
      <text>
        <r>
          <rPr>
            <sz val="9"/>
            <color indexed="81"/>
            <rFont val="Tahoma"/>
            <family val="2"/>
          </rPr>
          <t>Terre Haute = 5,652
Marion = 5,838</t>
        </r>
      </text>
    </comment>
    <comment ref="AA17" authorId="0" shapeId="0" xr:uid="{299D2F8B-CEAD-4DE9-8D73-AE73CFB29120}">
      <text>
        <r>
          <rPr>
            <sz val="9"/>
            <color indexed="81"/>
            <rFont val="Tahoma"/>
            <family val="2"/>
          </rPr>
          <t>Terre Haute = 5,652
Marion = 5,838</t>
        </r>
      </text>
    </comment>
    <comment ref="AC17" authorId="0" shapeId="0" xr:uid="{4E3AF2FF-3FD9-476F-8E92-85F39F2AAB67}">
      <text>
        <r>
          <rPr>
            <sz val="9"/>
            <color indexed="81"/>
            <rFont val="Tahoma"/>
            <family val="2"/>
          </rPr>
          <t>Marion = 2900</t>
        </r>
      </text>
    </comment>
    <comment ref="AD17" authorId="0" shapeId="0" xr:uid="{9A2E670C-D26B-4C0D-9DE8-6A0015AE3162}">
      <text>
        <r>
          <rPr>
            <sz val="9"/>
            <color indexed="81"/>
            <rFont val="Tahoma"/>
            <family val="2"/>
          </rPr>
          <t>Marion RPC</t>
        </r>
      </text>
    </comment>
    <comment ref="AF17" authorId="0" shapeId="0" xr:uid="{8234449E-3F72-4805-BA3E-F63857D331E7}">
      <text>
        <r>
          <rPr>
            <sz val="9"/>
            <color indexed="81"/>
            <rFont val="Tahoma"/>
            <family val="2"/>
          </rPr>
          <t xml:space="preserve">Marion = </t>
        </r>
      </text>
    </comment>
    <comment ref="AC18" authorId="0" shapeId="0" xr:uid="{CA5FFEC1-74DC-4961-92CD-7150D0098A59}">
      <text>
        <r>
          <rPr>
            <sz val="9"/>
            <color indexed="81"/>
            <rFont val="Tahoma"/>
            <family val="2"/>
          </rPr>
          <t>Terre Haute 2017 Summer Intern</t>
        </r>
      </text>
    </comment>
    <comment ref="AH18" authorId="0" shapeId="0" xr:uid="{4B1E6801-525D-43C0-BF46-ACE7F7CC782D}">
      <text>
        <r>
          <rPr>
            <sz val="9"/>
            <color indexed="81"/>
            <rFont val="Tahoma"/>
            <family val="2"/>
          </rPr>
          <t xml:space="preserve">Louisville
</t>
        </r>
      </text>
    </comment>
    <comment ref="AK18" authorId="0" shapeId="0" xr:uid="{14A9505A-3B37-453D-96A9-CFC58C8390BB}">
      <text>
        <r>
          <rPr>
            <sz val="9"/>
            <color rgb="FF000000"/>
            <rFont val="Tahoma"/>
            <family val="2"/>
          </rPr>
          <t xml:space="preserve">Louisville
</t>
        </r>
      </text>
    </comment>
    <comment ref="AN18" authorId="0" shapeId="0" xr:uid="{1487E5C4-6CCC-46A2-96A6-6B7C6A10CC89}">
      <text>
        <r>
          <rPr>
            <sz val="9"/>
            <color rgb="FF000000"/>
            <rFont val="Tahoma"/>
            <family val="2"/>
          </rPr>
          <t xml:space="preserve">Louisville
</t>
        </r>
      </text>
    </comment>
    <comment ref="AO18" authorId="0" shapeId="0" xr:uid="{A1FA1164-E689-4D1D-9D11-B6E9295AEB5B}">
      <text>
        <r>
          <rPr>
            <sz val="9"/>
            <color rgb="FF000000"/>
            <rFont val="Tahoma"/>
            <family val="2"/>
          </rPr>
          <t>HMB-Durham</t>
        </r>
      </text>
    </comment>
    <comment ref="J23" authorId="0" shapeId="0" xr:uid="{3A5CF273-772B-4D5A-B336-C737A82D7018}">
      <text>
        <r>
          <rPr>
            <b/>
            <sz val="9"/>
            <color indexed="81"/>
            <rFont val="Tahoma"/>
            <family val="2"/>
          </rPr>
          <t>Reimburse - Interchurch phone bill</t>
        </r>
      </text>
    </comment>
    <comment ref="L23" authorId="0" shapeId="0" xr:uid="{DA1CB523-51D4-43A3-A755-B31572B6FDB0}">
      <text>
        <r>
          <rPr>
            <sz val="9"/>
            <color indexed="81"/>
            <rFont val="Tahoma"/>
            <family val="2"/>
          </rPr>
          <t>3,209.45 From Scholar-in-Residence Fund"
407.90 From Church Extension Fund</t>
        </r>
      </text>
    </comment>
    <comment ref="P23" authorId="0" shapeId="0" xr:uid="{6E427D7A-53C4-4B53-A492-D736D3C8B971}">
      <text>
        <r>
          <rPr>
            <sz val="9"/>
            <color indexed="81"/>
            <rFont val="Tahoma"/>
            <family val="2"/>
          </rPr>
          <t>Maxine Clark Estate</t>
        </r>
      </text>
    </comment>
    <comment ref="N31" authorId="0" shapeId="0" xr:uid="{C2305D77-F4A6-4480-A0A3-B522767C3EC4}">
      <text>
        <r>
          <rPr>
            <sz val="9"/>
            <color indexed="81"/>
            <rFont val="Tahoma"/>
            <family val="2"/>
          </rPr>
          <t>Bloomington Ord/Install?</t>
        </r>
      </text>
    </comment>
    <comment ref="AG31" authorId="0" shapeId="0" xr:uid="{A064CDA5-F16C-47FF-9037-C0E319D40EB5}">
      <text>
        <r>
          <rPr>
            <sz val="9"/>
            <color indexed="81"/>
            <rFont val="Tahoma"/>
            <family val="2"/>
          </rPr>
          <t>Terre Haute install
Bloomington install
Second install
Selma install
Lafayette install</t>
        </r>
      </text>
    </comment>
    <comment ref="B32" authorId="0" shapeId="0" xr:uid="{B978510E-890F-42D3-A641-871129E421D6}">
      <text>
        <r>
          <rPr>
            <b/>
            <sz val="9"/>
            <color indexed="81"/>
            <rFont val="Tahoma"/>
            <family val="2"/>
          </rPr>
          <t>Kokomo, IN</t>
        </r>
      </text>
    </comment>
    <comment ref="C32" authorId="0" shapeId="0" xr:uid="{EB445CC9-22E6-4715-A1FA-317D0F46331D}">
      <text>
        <r>
          <rPr>
            <b/>
            <sz val="9"/>
            <color indexed="81"/>
            <rFont val="Tahoma"/>
            <family val="2"/>
          </rPr>
          <t>Columbus, IN</t>
        </r>
      </text>
    </comment>
    <comment ref="D32" authorId="0" shapeId="0" xr:uid="{EA7ABB1D-C3EF-46EC-A6DB-193E741CE14B}">
      <text>
        <r>
          <rPr>
            <sz val="9"/>
            <color indexed="81"/>
            <rFont val="Tahoma"/>
            <family val="2"/>
          </rPr>
          <t>Orlando 2008 - late submission = 2180
Total Orlando cost = 11,249.14+ 2,180 = 13,429.14</t>
        </r>
      </text>
    </comment>
    <comment ref="G32" authorId="0" shapeId="0" xr:uid="{E0CD9162-CAC5-4841-AA20-44915B499D46}">
      <text>
        <r>
          <rPr>
            <sz val="9"/>
            <color indexed="81"/>
            <rFont val="Tahoma"/>
            <family val="2"/>
          </rPr>
          <t>Second RPC - Indy</t>
        </r>
      </text>
    </comment>
    <comment ref="J32" authorId="0" shapeId="0" xr:uid="{9162B81E-FB44-42AE-9013-A7878F16ACB9}">
      <text>
        <r>
          <rPr>
            <b/>
            <sz val="9"/>
            <color indexed="81"/>
            <rFont val="Tahoma"/>
            <family val="2"/>
          </rPr>
          <t>Bloomington</t>
        </r>
      </text>
    </comment>
    <comment ref="L32" authorId="0" shapeId="0" xr:uid="{849A5E9C-3195-4CCB-AA0E-B13EC8D7342A}">
      <text>
        <r>
          <rPr>
            <sz val="9"/>
            <color indexed="81"/>
            <rFont val="Tahoma"/>
            <family val="2"/>
          </rPr>
          <t>Southside Indpls</t>
        </r>
      </text>
    </comment>
    <comment ref="M32" authorId="0" shapeId="0" xr:uid="{E42E56E0-1509-4705-AA2C-DA0811E9BA3B}">
      <text>
        <r>
          <rPr>
            <sz val="9"/>
            <color indexed="81"/>
            <rFont val="Tahoma"/>
            <family val="2"/>
          </rPr>
          <t>Southside Indpls</t>
        </r>
      </text>
    </comment>
    <comment ref="N32" authorId="0" shapeId="0" xr:uid="{8B88649F-0550-44DC-90A0-04BF8E5FB824}">
      <text>
        <r>
          <rPr>
            <sz val="9"/>
            <color indexed="81"/>
            <rFont val="Tahoma"/>
            <family val="2"/>
          </rPr>
          <t>Durham</t>
        </r>
      </text>
    </comment>
    <comment ref="O32" authorId="0" shapeId="0" xr:uid="{A22F2616-3A6A-45E2-8985-6CC4A92C04EC}">
      <text>
        <r>
          <rPr>
            <sz val="9"/>
            <color indexed="81"/>
            <rFont val="Tahoma"/>
            <family val="2"/>
          </rPr>
          <t>Kokomo</t>
        </r>
      </text>
    </comment>
    <comment ref="P32" authorId="0" shapeId="0" xr:uid="{E2F7A80F-6F6C-4179-AD64-583E917AF46D}">
      <text>
        <r>
          <rPr>
            <sz val="9"/>
            <color indexed="81"/>
            <rFont val="Tahoma"/>
            <family val="2"/>
          </rPr>
          <t>Kokomo</t>
        </r>
      </text>
    </comment>
    <comment ref="Q32" authorId="0" shapeId="0" xr:uid="{B613D26F-775E-429D-ADCB-D5C86DA4A36D}">
      <text>
        <r>
          <rPr>
            <sz val="9"/>
            <color indexed="81"/>
            <rFont val="Tahoma"/>
            <family val="2"/>
          </rPr>
          <t>Immanuel</t>
        </r>
      </text>
    </comment>
    <comment ref="R32" authorId="0" shapeId="0" xr:uid="{C45B615E-0389-4245-B83D-F4C2FE8DA4F5}">
      <text>
        <r>
          <rPr>
            <sz val="9"/>
            <color indexed="81"/>
            <rFont val="Tahoma"/>
            <family val="2"/>
          </rPr>
          <t>Immanuel</t>
        </r>
      </text>
    </comment>
    <comment ref="S32" authorId="0" shapeId="0" xr:uid="{B7090B0F-1516-4842-80BE-E792F3EA5398}">
      <text>
        <r>
          <rPr>
            <sz val="9"/>
            <color indexed="81"/>
            <rFont val="Tahoma"/>
            <family val="2"/>
          </rPr>
          <t xml:space="preserve">
Second RP</t>
        </r>
      </text>
    </comment>
    <comment ref="T32" authorId="0" shapeId="0" xr:uid="{4A4185B6-6644-42F7-A5B8-99F739274699}">
      <text>
        <r>
          <rPr>
            <sz val="9"/>
            <color indexed="81"/>
            <rFont val="Tahoma"/>
            <family val="2"/>
          </rPr>
          <t>Second RP</t>
        </r>
      </text>
    </comment>
    <comment ref="U32" authorId="0" shapeId="0" xr:uid="{4C6E6B02-E635-4CF6-A380-0D5D70CC42BE}">
      <text>
        <r>
          <rPr>
            <sz val="9"/>
            <color indexed="81"/>
            <rFont val="Tahoma"/>
            <family val="2"/>
          </rPr>
          <t>2RPC - Indy</t>
        </r>
      </text>
    </comment>
    <comment ref="V32" authorId="0" shapeId="0" xr:uid="{DADDC780-69CE-4107-9A00-DC0AC39D84AE}">
      <text>
        <r>
          <rPr>
            <sz val="9"/>
            <color indexed="81"/>
            <rFont val="Tahoma"/>
            <family val="2"/>
          </rPr>
          <t>Lafayette</t>
        </r>
      </text>
    </comment>
    <comment ref="W32" authorId="0" shapeId="0" xr:uid="{B5D72BE9-7C91-491A-B9F7-ED061A9DF233}">
      <text>
        <r>
          <rPr>
            <sz val="9"/>
            <color indexed="81"/>
            <rFont val="Tahoma"/>
            <family val="2"/>
          </rPr>
          <t>Lafayette</t>
        </r>
      </text>
    </comment>
    <comment ref="X32" authorId="0" shapeId="0" xr:uid="{C7CA6AC0-D629-488C-A753-18061FA556C9}">
      <text>
        <r>
          <rPr>
            <sz val="9"/>
            <color indexed="81"/>
            <rFont val="Tahoma"/>
            <family val="2"/>
          </rPr>
          <t xml:space="preserve">Lafayette
</t>
        </r>
      </text>
    </comment>
    <comment ref="Y32" authorId="0" shapeId="0" xr:uid="{0820D4E5-F86B-44B7-B8B2-8EACB980B381}">
      <text/>
    </comment>
    <comment ref="Z32" authorId="0" shapeId="0" xr:uid="{3927D95D-C169-4731-A0C4-04999D2A10C7}">
      <text>
        <r>
          <rPr>
            <sz val="11"/>
            <color theme="1"/>
            <rFont val="Calibri"/>
            <family val="2"/>
            <scheme val="minor"/>
          </rPr>
          <t>Bloomington</t>
        </r>
      </text>
    </comment>
    <comment ref="AA32" authorId="0" shapeId="0" xr:uid="{E85448A0-9947-476B-917D-1FFAD40A6871}">
      <text>
        <r>
          <rPr>
            <sz val="9"/>
            <color indexed="81"/>
            <rFont val="Tahoma"/>
            <family val="2"/>
          </rPr>
          <t>Bloomington</t>
        </r>
      </text>
    </comment>
    <comment ref="AB32" authorId="0" shapeId="0" xr:uid="{793F87A5-352C-4EF1-84DD-75B516D8B335}">
      <text>
        <r>
          <rPr>
            <sz val="11"/>
            <color theme="1"/>
            <rFont val="Calibri"/>
            <family val="2"/>
            <scheme val="minor"/>
          </rPr>
          <t>Columbus</t>
        </r>
      </text>
    </comment>
    <comment ref="AC32" authorId="0" shapeId="0" xr:uid="{1184ED37-DD1F-4A25-BC1E-48F4B5D0F2DF}">
      <text>
        <r>
          <rPr>
            <sz val="11"/>
            <color theme="1"/>
            <rFont val="Calibri"/>
            <family val="2"/>
            <scheme val="minor"/>
          </rPr>
          <t>Columbus</t>
        </r>
      </text>
    </comment>
    <comment ref="AD32" authorId="0" shapeId="0" xr:uid="{5D640CA8-77E9-42E1-B39F-B29956FF585D}">
      <text>
        <r>
          <rPr>
            <sz val="9"/>
            <color indexed="81"/>
            <rFont val="Tahoma"/>
            <family val="2"/>
          </rPr>
          <t>Columbus</t>
        </r>
      </text>
    </comment>
    <comment ref="AE32" authorId="0" shapeId="0" xr:uid="{8E565DD8-5CE5-40AB-BD85-9F066C2F0A7D}">
      <text>
        <r>
          <rPr>
            <sz val="11"/>
            <color theme="1"/>
            <rFont val="Calibri"/>
            <family val="2"/>
            <scheme val="minor"/>
          </rPr>
          <t>Columbus</t>
        </r>
      </text>
    </comment>
    <comment ref="AF32" authorId="0" shapeId="0" xr:uid="{BA83C496-D82C-4890-948B-0B6BA7C2A67C}">
      <text>
        <r>
          <rPr>
            <sz val="11"/>
            <color theme="1"/>
            <rFont val="Calibri"/>
            <family val="2"/>
            <scheme val="minor"/>
          </rPr>
          <t>Host Christ Church
At Second RP</t>
        </r>
      </text>
    </comment>
    <comment ref="AG32" authorId="0" shapeId="0" xr:uid="{911902CC-D103-4E90-B40C-8F5DE119B9BF}">
      <text>
        <r>
          <rPr>
            <sz val="11"/>
            <color theme="1"/>
            <rFont val="Calibri"/>
            <family val="2"/>
            <scheme val="minor"/>
          </rPr>
          <t>Host Christ Church
At Second RP</t>
        </r>
      </text>
    </comment>
    <comment ref="AH32" authorId="0" shapeId="0" xr:uid="{5BF4E3F0-B197-430E-A0A8-61EC1A8C9A87}">
      <text>
        <r>
          <rPr>
            <sz val="9"/>
            <color indexed="81"/>
            <rFont val="Tahoma"/>
            <family val="2"/>
          </rPr>
          <t xml:space="preserve">At 2nd RP
Hosted by Christ Church
</t>
        </r>
      </text>
    </comment>
    <comment ref="AI32" authorId="0" shapeId="0" xr:uid="{808C24E0-B95F-4296-8790-E4CEA914BC5B}">
      <text>
        <r>
          <rPr>
            <sz val="11"/>
            <color theme="1"/>
            <rFont val="Calibri"/>
            <family val="2"/>
            <scheme val="minor"/>
          </rPr>
          <t>Orlando</t>
        </r>
      </text>
    </comment>
    <comment ref="AJ32" authorId="0" shapeId="0" xr:uid="{4361E671-0C2A-4523-9B8D-7E603C0CE6A3}">
      <text>
        <r>
          <rPr>
            <sz val="11"/>
            <color theme="1"/>
            <rFont val="Calibri"/>
            <family val="2"/>
            <scheme val="minor"/>
          </rPr>
          <t>Orlando</t>
        </r>
      </text>
    </comment>
    <comment ref="AK32" authorId="0" shapeId="0" xr:uid="{B423EC38-9911-4055-98B7-5848BC15503F}">
      <text>
        <r>
          <rPr>
            <sz val="9"/>
            <color rgb="FF000000"/>
            <rFont val="Tahoma"/>
            <family val="2"/>
          </rPr>
          <t>Orlando</t>
        </r>
      </text>
    </comment>
    <comment ref="AL32" authorId="0" shapeId="0" xr:uid="{B0778F72-B7EE-407F-85BE-8EB7D75CE3C3}">
      <text>
        <r>
          <rPr>
            <sz val="9"/>
            <color indexed="81"/>
            <rFont val="Tahoma"/>
            <family val="2"/>
          </rPr>
          <t>Elkhart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2" authorId="0" shapeId="0" xr:uid="{0B30208B-14CA-411E-B7E9-D2B232FBCBCB}">
      <text>
        <r>
          <rPr>
            <sz val="9"/>
            <color indexed="81"/>
            <rFont val="Tahoma"/>
            <family val="2"/>
          </rPr>
          <t>Elkhart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32" authorId="0" shapeId="0" xr:uid="{0E748DE7-E90B-49E3-95AA-8CF39B016D72}">
      <text>
        <r>
          <rPr>
            <sz val="9"/>
            <color indexed="81"/>
            <rFont val="Tahoma"/>
            <family val="2"/>
          </rPr>
          <t>Elkhart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2" authorId="0" shapeId="0" xr:uid="{012F320F-1939-433A-B890-C41C9AF14483}">
      <text>
        <r>
          <rPr>
            <sz val="11"/>
            <color theme="1"/>
            <rFont val="Calibri"/>
            <family val="2"/>
            <scheme val="minor"/>
          </rPr>
          <t>Kokomo</t>
        </r>
      </text>
    </comment>
    <comment ref="AQ32" authorId="0" shapeId="0" xr:uid="{FEB643C3-3D0E-4D7C-A3D5-39E05B7DE7AA}">
      <text>
        <r>
          <rPr>
            <sz val="11"/>
            <color rgb="FF000000"/>
            <rFont val="Calibri"/>
            <family val="2"/>
          </rPr>
          <t>Kokomo</t>
        </r>
      </text>
    </comment>
    <comment ref="AR32" authorId="0" shapeId="0" xr:uid="{9ACB155F-7BB5-4BAB-AFCA-2026AAAD35F0}">
      <text>
        <r>
          <rPr>
            <b/>
            <sz val="9"/>
            <color indexed="81"/>
            <rFont val="Tahoma"/>
            <family val="2"/>
          </rPr>
          <t>Lafayette</t>
        </r>
      </text>
    </comment>
    <comment ref="AT32" authorId="0" shapeId="0" xr:uid="{13139A9F-564A-485B-97CA-B73A06537E8E}">
      <text>
        <r>
          <rPr>
            <b/>
            <sz val="9"/>
            <color rgb="FF000000"/>
            <rFont val="Tahoma"/>
            <family val="2"/>
          </rPr>
          <t>Lafayette</t>
        </r>
      </text>
    </comment>
    <comment ref="AU32" authorId="0" shapeId="0" xr:uid="{E6056E39-33EB-46D5-8DBD-18A98DF4E855}">
      <text/>
    </comment>
    <comment ref="AV32" authorId="0" shapeId="0" xr:uid="{F6A71A5E-0227-4A04-9357-1440CBCC35CE}">
      <text/>
    </comment>
    <comment ref="G33" authorId="1" shapeId="0" xr:uid="{AE40C3D3-4C64-4A89-8937-3F8DCD300C11}">
      <text>
        <r>
          <rPr>
            <sz val="8"/>
            <color indexed="81"/>
            <rFont val="Tahoma"/>
            <family val="2"/>
          </rPr>
          <t>Orlando 2008 - late submission
Total Orlando cost = 11,249.14+ 2,180 = 13,429.14</t>
        </r>
      </text>
    </comment>
    <comment ref="I39" authorId="1" shapeId="0" xr:uid="{24CDBD38-0555-45F9-98E0-52CCA6F12F8A}">
      <text>
        <r>
          <rPr>
            <b/>
            <sz val="8"/>
            <color indexed="81"/>
            <rFont val="Tahoma"/>
            <family val="2"/>
          </rPr>
          <t>Atlanta Organization</t>
        </r>
      </text>
    </comment>
    <comment ref="A64" authorId="0" shapeId="0" xr:uid="{E2AF80C8-2159-4F6F-8736-A388933F831B}">
      <text>
        <r>
          <rPr>
            <sz val="9"/>
            <color rgb="FF000000"/>
            <rFont val="Tahoma"/>
            <family val="2"/>
          </rPr>
          <t>At SSRP</t>
        </r>
      </text>
    </comment>
    <comment ref="AN68" authorId="0" shapeId="0" xr:uid="{11557A41-C8D1-4058-9C2A-49EB0541BFC1}">
      <text>
        <r>
          <rPr>
            <sz val="9"/>
            <color rgb="FF000000"/>
            <rFont val="Tahoma"/>
            <family val="2"/>
          </rPr>
          <t xml:space="preserve">Ray Morton - Honorarium &amp; Travel?
</t>
        </r>
      </text>
    </comment>
    <comment ref="AN69" authorId="0" shapeId="0" xr:uid="{ABFA574D-AE4B-4DEA-B363-963FE8F39B0A}">
      <text>
        <r>
          <rPr>
            <sz val="9"/>
            <color rgb="FF000000"/>
            <rFont val="Tahoma"/>
            <family val="2"/>
          </rPr>
          <t>Ray Morton ?</t>
        </r>
      </text>
    </comment>
    <comment ref="G87" authorId="1" shapeId="0" xr:uid="{F1CD801E-B0EE-4CC3-ACD0-3DAD6F994F56}">
      <text>
        <r>
          <rPr>
            <sz val="8"/>
            <color indexed="81"/>
            <rFont val="Tahoma"/>
            <family val="2"/>
          </rPr>
          <t>1,500 for Clerk &amp; 500 for Ass't Clerk.  Gordon said to give his 500 to Ray.</t>
        </r>
      </text>
    </comment>
    <comment ref="AK88" authorId="0" shapeId="0" xr:uid="{00E7E5CA-3CC2-41CA-92D9-0B53537F92AF}">
      <text>
        <r>
          <rPr>
            <sz val="9"/>
            <color indexed="81"/>
            <rFont val="Tahoma"/>
            <family val="2"/>
          </rPr>
          <t>$500 - Dale Koons 2018
$500 - Dale Koons 2019</t>
        </r>
      </text>
    </comment>
    <comment ref="AK94" authorId="0" shapeId="0" xr:uid="{4A025EF2-0802-4BAA-98B2-82508F10833E}">
      <text>
        <r>
          <rPr>
            <sz val="9"/>
            <color rgb="FF000000"/>
            <rFont val="Tahoma"/>
            <family val="2"/>
          </rPr>
          <t xml:space="preserve">Special AIC for Indy West Bldg
</t>
        </r>
      </text>
    </comment>
    <comment ref="L96" authorId="0" shapeId="0" xr:uid="{BBA62A29-5C25-451E-884A-6DAABFC37160}">
      <text>
        <r>
          <rPr>
            <sz val="9"/>
            <color indexed="81"/>
            <rFont val="Tahoma"/>
            <family val="2"/>
          </rPr>
          <t>Pageland</t>
        </r>
      </text>
    </comment>
    <comment ref="A97" authorId="0" shapeId="0" xr:uid="{7F8B0524-5A2D-4B7A-9F1B-55B8F871880A}">
      <text>
        <r>
          <rPr>
            <sz val="9"/>
            <color rgb="FF000000"/>
            <rFont val="Tahoma"/>
            <family val="2"/>
          </rPr>
          <t>Also called Northern Ch Ext Cmte</t>
        </r>
      </text>
    </comment>
    <comment ref="L97" authorId="0" shapeId="0" xr:uid="{D6624ED9-D5DD-4DDD-9EE0-7F9BF944B510}">
      <text>
        <r>
          <rPr>
            <sz val="9"/>
            <color indexed="81"/>
            <rFont val="Tahoma"/>
            <family val="2"/>
          </rPr>
          <t>Cincinnati</t>
        </r>
      </text>
    </comment>
    <comment ref="J104" authorId="0" shapeId="0" xr:uid="{8BC8075F-1100-4DF8-BD1C-CFBEB4DF6423}">
      <text>
        <r>
          <rPr>
            <sz val="9"/>
            <color indexed="81"/>
            <rFont val="Tahoma"/>
            <family val="2"/>
          </rPr>
          <t>Bank Charges</t>
        </r>
      </text>
    </comment>
    <comment ref="AC136" authorId="0" shapeId="0" xr:uid="{4047C27C-B2F6-4D3E-8518-898CCFB5E04C}">
      <text>
        <r>
          <rPr>
            <sz val="9"/>
            <color indexed="81"/>
            <rFont val="Tahoma"/>
            <family val="2"/>
          </rPr>
          <t>HMB aid ended 2016
Presbytery aid - 1 more year</t>
        </r>
      </text>
    </comment>
    <comment ref="L138" authorId="0" shapeId="0" xr:uid="{AC61B951-9882-4B9C-88FB-B27A4D4997DF}">
      <text>
        <r>
          <rPr>
            <sz val="9"/>
            <color indexed="81"/>
            <rFont val="Tahoma"/>
            <family val="2"/>
          </rPr>
          <t>1,000 - start Nov 2010</t>
        </r>
      </text>
    </comment>
    <comment ref="N138" authorId="0" shapeId="0" xr:uid="{025B888F-F969-462E-9C93-59BF73926F28}">
      <text>
        <r>
          <rPr>
            <sz val="9"/>
            <color indexed="81"/>
            <rFont val="Tahoma"/>
            <family val="2"/>
          </rPr>
          <t>1,000 - start Nov 2010</t>
        </r>
      </text>
    </comment>
    <comment ref="O138" authorId="0" shapeId="0" xr:uid="{6B8DB57C-C897-419D-ADBE-BD644783286F}">
      <text>
        <r>
          <rPr>
            <sz val="9"/>
            <color indexed="81"/>
            <rFont val="Tahoma"/>
            <family val="2"/>
          </rPr>
          <t>200 = makeup unpaid 2011 amount - 2 months of 1,000 + rounding</t>
        </r>
      </text>
    </comment>
    <comment ref="O139" authorId="0" shapeId="0" xr:uid="{F299E840-74C3-4FFD-A81C-03E5656D520D}">
      <text>
        <r>
          <rPr>
            <sz val="9"/>
            <color indexed="81"/>
            <rFont val="Tahoma"/>
            <family val="2"/>
          </rPr>
          <t>8/11 - $2K for 2 years</t>
        </r>
      </text>
    </comment>
    <comment ref="Q139" authorId="0" shapeId="0" xr:uid="{70273BA4-B668-4B76-B3D3-CF6E6F7AA6CF}">
      <text>
        <r>
          <rPr>
            <sz val="9"/>
            <color indexed="81"/>
            <rFont val="Tahoma"/>
            <family val="2"/>
          </rPr>
          <t>8/11 - $2K for 2 years</t>
        </r>
      </text>
    </comment>
    <comment ref="R139" authorId="0" shapeId="0" xr:uid="{5C030695-1F14-42F1-B4B9-8BAD7CCFA2AE}">
      <text>
        <r>
          <rPr>
            <sz val="9"/>
            <color indexed="81"/>
            <rFont val="Tahoma"/>
            <family val="2"/>
          </rPr>
          <t>8/11 - $2K for 2 years</t>
        </r>
      </text>
    </comment>
    <comment ref="S139" authorId="0" shapeId="0" xr:uid="{0F2C9804-2F00-43AB-98E0-E66D45AD043D}">
      <text>
        <r>
          <rPr>
            <sz val="9"/>
            <color indexed="81"/>
            <rFont val="Tahoma"/>
            <family val="2"/>
          </rPr>
          <t>8/11 - $2K for 2 years</t>
        </r>
      </text>
    </comment>
    <comment ref="U139" authorId="0" shapeId="0" xr:uid="{487ACB4C-4F02-4201-A052-7D14020E4910}">
      <text>
        <r>
          <rPr>
            <sz val="9"/>
            <color indexed="81"/>
            <rFont val="Tahoma"/>
            <family val="2"/>
          </rPr>
          <t>8/11 - $2K for 2 years</t>
        </r>
      </text>
    </comment>
    <comment ref="W139" authorId="0" shapeId="0" xr:uid="{25A9E6AA-C11A-4450-B552-BD537FA149B2}">
      <text>
        <r>
          <rPr>
            <sz val="9"/>
            <color indexed="81"/>
            <rFont val="Tahoma"/>
            <family val="2"/>
          </rPr>
          <t>2/27/15 - Clarified - needs to be requested every year.  This funding is for during HMB aid period and for one? or two? years after HMB aid ends</t>
        </r>
      </text>
    </comment>
    <comment ref="X139" authorId="0" shapeId="0" xr:uid="{1052C601-5327-4AFA-A92C-20E02715ECD8}">
      <text>
        <r>
          <rPr>
            <sz val="9"/>
            <color indexed="81"/>
            <rFont val="Tahoma"/>
            <family val="2"/>
          </rPr>
          <t>2/27/15 - Clarified - needs to be requested every year.  This funding is for during HMB aid period and for one? or two? years after HMB aid ends</t>
        </r>
      </text>
    </comment>
    <comment ref="AT141" authorId="0" shapeId="0" xr:uid="{0AF0A37C-37CA-42DE-A214-0F5274FAE995}">
      <text>
        <r>
          <rPr>
            <sz val="9"/>
            <color rgb="FF000000"/>
            <rFont val="Tahoma"/>
            <family val="2"/>
          </rPr>
          <t>Make up for $2K not distributed in 2021</t>
        </r>
      </text>
    </comment>
    <comment ref="G151" authorId="1" shapeId="0" xr:uid="{80508F96-0269-4209-A14D-D311F63BE355}">
      <text>
        <r>
          <rPr>
            <b/>
            <sz val="8"/>
            <color indexed="81"/>
            <rFont val="Tahoma"/>
            <family val="2"/>
          </rPr>
          <t>Nathan Eshelman (Jan-Feb) 2 months = 600
Michael Weathers (Jan-June) 6 months =1800
Jason Camery (Jan-June) 6 months =1800
Adam Neiss (Sept-Dec) 4 months = 1200
Shawn Anderson (Nov-Dec) 2 months =600</t>
        </r>
      </text>
    </comment>
    <comment ref="I151" authorId="1" shapeId="0" xr:uid="{0B9620ED-59D0-49D7-9920-1D70C6B593AD}">
      <text>
        <r>
          <rPr>
            <b/>
            <sz val="8"/>
            <color indexed="81"/>
            <rFont val="Tahoma"/>
            <family val="2"/>
          </rPr>
          <t>Shawn Anderson (12 months) =3600 (finish Spr 2012) 
Adam Neiss (12 months) = 3600 (finish Spr 2012)
Steven McCarthy (Sept-Dec) 4 months = 1200</t>
        </r>
      </text>
    </comment>
    <comment ref="J151" authorId="1" shapeId="0" xr:uid="{E6BA85EA-498D-4E9F-91CB-D30B94926A7B}">
      <text>
        <r>
          <rPr>
            <sz val="8"/>
            <color indexed="81"/>
            <rFont val="Tahoma"/>
            <family val="2"/>
          </rPr>
          <t>Shawn Anderson (12 months) =3600 (finish Spr 2012) 
Adam Neiss (12 months) = 3600 (finish Spr 2012)
Steven McCarthy (Sept-Dec) 4 months = 1200</t>
        </r>
      </text>
    </comment>
    <comment ref="K151" authorId="1" shapeId="0" xr:uid="{1A7828ED-C2D0-4C76-B450-B13413CB94FE}">
      <text>
        <r>
          <rPr>
            <b/>
            <sz val="8"/>
            <color indexed="81"/>
            <rFont val="Tahoma"/>
            <family val="2"/>
          </rPr>
          <t>Shawn Anderson (12 months) =3600 (finish Spr 2012) 
Adam Neiss (12 months) = 3600 (finish Spr 2012)
Steven McCarthy (Jan-Dec) 12 months = 3600
Other = 1200</t>
        </r>
      </text>
    </comment>
    <comment ref="L151" authorId="1" shapeId="0" xr:uid="{36B52FBE-FFD2-4D46-A6A4-12BEAE953590}">
      <text>
        <r>
          <rPr>
            <sz val="8"/>
            <color indexed="81"/>
            <rFont val="Tahoma"/>
            <family val="2"/>
          </rPr>
          <t>Shawn Anderson (12 months) =3600 (finish Feb 2013) 
Adam Neiss (12 months) = 3600 (finish May 2012)
Steven McCarthy (12 months) = 3600 (finish May 13)</t>
        </r>
      </text>
    </comment>
    <comment ref="M151" authorId="1" shapeId="0" xr:uid="{5880C9E6-0FD8-4C3E-B32A-9211295055E9}">
      <text>
        <r>
          <rPr>
            <sz val="8"/>
            <color indexed="81"/>
            <rFont val="Tahoma"/>
            <family val="2"/>
          </rPr>
          <t>Shawn Anderson (12 months) =3600 (finish Feb 2013) 
Adam Neiss (12 months) = 3600 (finish May 2012)
Steven McCarthy (12 months) = 3600 (finish May 13)
Kyle Borg (6 months) = 1800 (finish May 13)</t>
        </r>
      </text>
    </comment>
    <comment ref="N151" authorId="1" shapeId="0" xr:uid="{277BB052-30EA-459C-A5EE-6E05352983B4}">
      <text>
        <r>
          <rPr>
            <sz val="8"/>
            <color indexed="81"/>
            <rFont val="Tahoma"/>
            <family val="2"/>
          </rPr>
          <t>Shawn Anderson (12 months) =3600 (finish Feb 2013) 
Adam Neiss (5 months) = 1500 (finish May 2012)
Steven McCarthy (12 months) = 3600 (finish May 13)
Kyle Borg (12 months) = 3600 (finish May 13)</t>
        </r>
      </text>
    </comment>
    <comment ref="O151" authorId="0" shapeId="0" xr:uid="{4B27629F-568E-4D4A-8773-18A7E8CEE658}">
      <text>
        <r>
          <rPr>
            <sz val="9"/>
            <color indexed="81"/>
            <rFont val="Tahoma"/>
            <family val="2"/>
          </rPr>
          <t>Shawn Anderson (12 months) =3600 (finish Feb 2013) 
Adam Neiss (5 months) = 1500 (finish May 2012)
Steven McCarthy (12 months)= 3600 (finish May 2013)
Kyle Borg (12 months) = 3600  (finish May 2013)
Indian brother (4 months) = 1,200</t>
        </r>
      </text>
    </comment>
    <comment ref="P151" authorId="1" shapeId="0" xr:uid="{470B2C2F-1449-4C86-BB2A-1158124E8396}">
      <text>
        <r>
          <rPr>
            <sz val="8"/>
            <color indexed="81"/>
            <rFont val="Tahoma"/>
            <family val="2"/>
          </rPr>
          <t>Shawn Anderson (12 months) =3600 (finish Feb 2013) 
Adam Neiss (5 months) = 2400 (finish May 2012)
Steven McCarthy (12 months) = 3600 (finish May 13)
Kyle Borg (6 months) = 3600 (finish May 13)</t>
        </r>
      </text>
    </comment>
    <comment ref="Q151" authorId="0" shapeId="0" xr:uid="{E8CA0D2C-F025-4862-8953-F0FDD93548C3}">
      <text>
        <r>
          <rPr>
            <sz val="9"/>
            <color indexed="81"/>
            <rFont val="Tahoma"/>
            <family val="2"/>
          </rPr>
          <t>Shawn Anderson (2 months) =600 (finish Feb 2013) 
Steven McCarthy (5 months)= 1500 (finish May 2013)
Kyle Borg (5 months) = 1500  (finish May 2013)
Stan McKenzie  (11 months) = 3300  (finish May 2014)
Indian brother (4 months) = 1200 (finish   )</t>
        </r>
      </text>
    </comment>
    <comment ref="R151" authorId="0" shapeId="0" xr:uid="{9F6E4F3E-6124-4796-8E38-074DF3525D50}">
      <text>
        <r>
          <rPr>
            <sz val="9"/>
            <color indexed="81"/>
            <rFont val="Tahoma"/>
            <family val="2"/>
          </rPr>
          <t>Shawn Anderson (2 months) =600 (finish Feb 2013) 
Steven McCarthy (5 months)= 1500 (finish May 2013)
Kyle Borg (5 months) = 1500  (finish May 2013)
Stan McKenzie  (11 months) = 3300  (finish May 2014)
Indian brother (4 months) = 1200 (finish   )</t>
        </r>
      </text>
    </comment>
    <comment ref="S151" authorId="0" shapeId="0" xr:uid="{91D58179-7701-4438-BC9F-275D04B39E09}">
      <text>
        <r>
          <rPr>
            <sz val="9"/>
            <color indexed="81"/>
            <rFont val="Tahoma"/>
            <family val="2"/>
          </rPr>
          <t>Stan McKenzie  (5 months) = 1500  (finish May 2014)
Indian brother (12 months) = 3600 (finish   )
New student (4 months) = 1200</t>
        </r>
      </text>
    </comment>
    <comment ref="T151" authorId="0" shapeId="0" xr:uid="{6C530390-21EF-43E3-A771-923AACEA4216}">
      <text>
        <r>
          <rPr>
            <sz val="9"/>
            <color indexed="81"/>
            <rFont val="Tahoma"/>
            <family val="2"/>
          </rPr>
          <t>Stan McKenzie  (5 months) = 1500  (finish May 2014)
Venke (12 months) = 3600 (finish May 2016)</t>
        </r>
      </text>
    </comment>
    <comment ref="U151" authorId="0" shapeId="0" xr:uid="{AA541EA1-8423-4390-AE23-0432AF3AC261}">
      <text>
        <r>
          <rPr>
            <sz val="9"/>
            <color indexed="81"/>
            <rFont val="Tahoma"/>
            <family val="2"/>
          </rPr>
          <t>Stan McKenzie  (5 months) = 1500  (finish May 2014)
Venke (12 months) = 3600 (finish May 2016)</t>
        </r>
      </text>
    </comment>
    <comment ref="V151" authorId="0" shapeId="0" xr:uid="{AAF0B452-4426-44AD-9F29-6EA6E212638A}">
      <text>
        <r>
          <rPr>
            <sz val="9"/>
            <color indexed="81"/>
            <rFont val="Tahoma"/>
            <family val="2"/>
          </rPr>
          <t>Venke (12 months) = 3600 (finish 2016)
New student - Andrew?? (4 months) = 1200</t>
        </r>
      </text>
    </comment>
    <comment ref="W151" authorId="0" shapeId="0" xr:uid="{B42F236D-7213-4CCA-982E-6FFFDC57D437}">
      <text>
        <r>
          <rPr>
            <sz val="9"/>
            <color indexed="81"/>
            <rFont val="Tahoma"/>
            <family val="2"/>
          </rPr>
          <t>Venke (12 months) = 3600 (finish 2016)</t>
        </r>
      </text>
    </comment>
    <comment ref="X151" authorId="0" shapeId="0" xr:uid="{70D37E98-D523-4086-87E1-FF63218C72B9}">
      <text>
        <r>
          <rPr>
            <sz val="9"/>
            <color indexed="81"/>
            <rFont val="Tahoma"/>
            <family val="2"/>
          </rPr>
          <t>Venke (12 months) = 3600 (finish May 2016)</t>
        </r>
      </text>
    </comment>
    <comment ref="Y151" authorId="0" shapeId="0" xr:uid="{2E9EC457-B41C-4D57-8179-90EF3BB8AF86}">
      <text>
        <r>
          <rPr>
            <sz val="9"/>
            <color indexed="81"/>
            <rFont val="Tahoma"/>
            <family val="2"/>
          </rPr>
          <t>Venky (6 months) = 1800 (finish May 2016)
Joel Hart (4 months) = 1200 (start Sept 2016)
Zach Smith - (4 months) = 1200 (start Sept 2016)</t>
        </r>
      </text>
    </comment>
    <comment ref="Z151" authorId="0" shapeId="0" xr:uid="{16FB3FEF-34D8-4003-B2CD-09001D08DA22}">
      <text>
        <r>
          <rPr>
            <sz val="9"/>
            <color indexed="81"/>
            <rFont val="Tahoma"/>
            <family val="2"/>
          </rPr>
          <t>Venky (6 months) = 1800 (finish June 2016)
Joel Hart (4 months) = 1200 (start Sept 2016)
Zach Smith - (4 months) = 1200 (start Sept 2016)
Andrew Batiato - (4 months) = 1200 (start Sept 2016)
Sam Ketchem (9 months) = 2700 (finish June 2017)</t>
        </r>
      </text>
    </comment>
    <comment ref="AA151" authorId="0" shapeId="0" xr:uid="{9888C966-66B0-43D1-A958-3052E2908023}">
      <text>
        <r>
          <rPr>
            <sz val="9"/>
            <color indexed="81"/>
            <rFont val="Tahoma"/>
            <family val="2"/>
          </rPr>
          <t>Venky (6 months) = 1800 (finish June 2016)
Joel Hart (4 months) = 1200 (start Sept 2016)
Zach Smith - (4 months) = 1200 (start Sept 2016)
Andrew Batiato - (4 months) = 1200 (start Sept 2016)
Sam Ketchem (9 months) = 2700 (finish June 2017)</t>
        </r>
      </text>
    </comment>
    <comment ref="AB151" authorId="0" shapeId="0" xr:uid="{0749785A-37D2-46CF-8436-65E6E1538093}">
      <text>
        <r>
          <rPr>
            <sz val="9"/>
            <color indexed="81"/>
            <rFont val="Tahoma"/>
            <family val="2"/>
          </rPr>
          <t xml:space="preserve">Sam Ketchem (6 months) = 1800 (finish June 2017)
Joel Hart (12 months) = 3600 (finish June 2018)
Zach Smith - (12 months) = 3600 (finish June 2019)
Andrew Batiato - (12 months) = 3600 (finish June 2019)
</t>
        </r>
      </text>
    </comment>
    <comment ref="AC151" authorId="0" shapeId="0" xr:uid="{D80A792A-65D2-4B1C-8B5B-2E1D845BB3BD}">
      <text>
        <r>
          <rPr>
            <sz val="9"/>
            <color indexed="81"/>
            <rFont val="Tahoma"/>
            <family val="2"/>
          </rPr>
          <t>Sam Ketchem (6 months) = 1800 (finish June 2017)
Joel Hart (12 months) = 3600 (finish June 2018)
Zach Smith - (12 months) = 3600 (finish June 2019)
Andrew Batiato - (12 months) = 3600 (finish June 2019)
Gary McNamee - (6 months) = 1800 (finish ??)</t>
        </r>
      </text>
    </comment>
    <comment ref="AD151" authorId="0" shapeId="0" xr:uid="{D4161647-613C-4A80-B77A-1C21121931DE}">
      <text>
        <r>
          <rPr>
            <sz val="9"/>
            <color indexed="81"/>
            <rFont val="Tahoma"/>
            <family val="2"/>
          </rPr>
          <t>Joel Hart (12 months) = 3600 (finish June 2018)
Zach Smith - (12 months) = 3600 (finish June 2019)
Andrew Batiato - (12 months) = 3600 (finish June 2019)
Gary McNamee - (12 months) = 3600 (finish ??)</t>
        </r>
      </text>
    </comment>
    <comment ref="AE151" authorId="0" shapeId="0" xr:uid="{F66B8632-9BFB-41B1-A9F3-5068FDFAACDA}">
      <text>
        <r>
          <rPr>
            <sz val="9"/>
            <color indexed="81"/>
            <rFont val="Tahoma"/>
            <family val="2"/>
          </rPr>
          <t xml:space="preserve">Sam Ketchem (6 months) = 1800 (finish June 2017)
Joel Hart (12 months) = 3600 (finish June 2018)
Zach Smith - (12 months) = 3600 (finish June 2019)
Andrew Batiato - (12 months) = 3600 (finish June 2019)
</t>
        </r>
      </text>
    </comment>
    <comment ref="AF151" authorId="0" shapeId="0" xr:uid="{AC61D09F-8514-40D2-AE13-AFA8851E0E28}">
      <text>
        <r>
          <rPr>
            <sz val="9"/>
            <color indexed="81"/>
            <rFont val="Tahoma"/>
            <family val="2"/>
          </rPr>
          <t>Joel Hart (6 months) = 1800 (finish June 2018)
Zach Smith - (12 months) = 3600 (finish June 2019)
Andrew Batiato - (12 months) = 3600 (finish June 2019)
Gary McNamee - (12 months) = 3600 (finish ??)</t>
        </r>
      </text>
    </comment>
    <comment ref="AG151" authorId="0" shapeId="0" xr:uid="{B038CA10-8173-4A50-B538-1BB91ACFB7DC}">
      <text>
        <r>
          <rPr>
            <sz val="9"/>
            <color indexed="81"/>
            <rFont val="Tahoma"/>
            <family val="2"/>
          </rPr>
          <t>Joel Hart (6 months) = 1800 (finish June 2018)
Zach Smith - (12 months) = 3600 (finish June 2019)
Andrew Batiato - (12 months) = 3600 (finish June 2019)
Gary McNamee - (12 months) = 3600 (finish ??)</t>
        </r>
      </text>
    </comment>
    <comment ref="AH151" authorId="0" shapeId="0" xr:uid="{4D340D02-83F5-447E-BF87-ECAD6AE24CE7}">
      <text>
        <r>
          <rPr>
            <sz val="9"/>
            <color indexed="81"/>
            <rFont val="Tahoma"/>
            <family val="2"/>
          </rPr>
          <t>Joel Hart (6 months) = 1,800 (finish June 2018)
Zach Smith - (12 months) = 3,600 (finish June 2019)
Andrew Batiato - (12 months) = 3,600 (finish June 2019)
Gary McNamee (12 months) = 3,600 (finish ??)
Parker Hilliard (4 months) = 1,200 (finish ??)</t>
        </r>
      </text>
    </comment>
    <comment ref="AI151" authorId="0" shapeId="0" xr:uid="{988E3CFC-6614-497E-8B3C-C350EDC7223E}">
      <text>
        <r>
          <rPr>
            <sz val="9"/>
            <color indexed="81"/>
            <rFont val="Tahoma"/>
            <family val="2"/>
          </rPr>
          <t>Zach Smith - (6 months) = 1800 (finish June 2019)
Andrew Batiato - (6 months) = 1800 (finish June 2019)
Gary McNamee - (12 months) = 3600 (finish ??)</t>
        </r>
      </text>
    </comment>
    <comment ref="AJ151" authorId="0" shapeId="0" xr:uid="{19EE2F2F-CBD3-4758-9641-9E1EEE100894}">
      <text>
        <r>
          <rPr>
            <sz val="9"/>
            <color indexed="81"/>
            <rFont val="Tahoma"/>
            <family val="2"/>
          </rPr>
          <t>Zach Smith - (6 months) = 1,800 (finish June 2019)
Andrew Batiato - (6 months) = 1,800 (finish June 2019)
Gary McNamee - (6 months) = 1,800 (finish June 2019)
Alan Blackwood - (4 months) = 1,200 (finish ??)
Parker Hilliard - (6 months) = 1,800</t>
        </r>
      </text>
    </comment>
    <comment ref="AK151" authorId="0" shapeId="0" xr:uid="{DFD58EF3-A281-4B35-8D1B-D373272DB763}">
      <text>
        <r>
          <rPr>
            <sz val="9"/>
            <color indexed="81"/>
            <rFont val="Tahoma"/>
            <family val="2"/>
          </rPr>
          <t>Zach Smith - (6 months) = 1,800 (finish June 2019)
Andrew Batiato - (6 months) = 1,800 (finish June 2019)
Gary McNamee (6 months) = 1,800 (finish June 2019)
Alan Blackwood (4 months) = 1,200 (finish ??)
Parker Hilliard (6 months) = 1,800 (finish ??)</t>
        </r>
      </text>
    </comment>
    <comment ref="AL151" authorId="0" shapeId="0" xr:uid="{D65AB213-B6D9-41A9-B44F-606FF7300729}">
      <text>
        <r>
          <rPr>
            <sz val="11"/>
            <color theme="1"/>
            <rFont val="Calibri"/>
            <family val="2"/>
            <scheme val="minor"/>
          </rPr>
          <t>Alan Blackwood (12 months) = 3,600</t>
        </r>
      </text>
    </comment>
    <comment ref="AM151" authorId="0" shapeId="0" xr:uid="{1AE8DF5B-D7A7-4742-B392-BD0AFADC6786}">
      <text>
        <r>
          <rPr>
            <sz val="11"/>
            <color theme="1"/>
            <rFont val="Calibri"/>
            <family val="2"/>
            <scheme val="minor"/>
          </rPr>
          <t>Allen Blackwood (12 months) = 3,600
Tre Canford (10 months) = 3,000 (finish 2022?)
Joe Smith (10 Months) = 3,000 (finish Spr 2022)
Mark Brown (10 months) = 3,000 (finish Feb 2021?)</t>
        </r>
      </text>
    </comment>
    <comment ref="AN151" authorId="0" shapeId="0" xr:uid="{59D9766B-78D9-4EC7-8AC6-A281F103E393}">
      <text>
        <r>
          <rPr>
            <sz val="11"/>
            <color rgb="FF000000"/>
            <rFont val="Calibri"/>
            <family val="2"/>
          </rPr>
          <t xml:space="preserve">Allen Blackwood (12 months) = 3,600
</t>
        </r>
        <r>
          <rPr>
            <sz val="11"/>
            <color rgb="FF000000"/>
            <rFont val="Calibri"/>
            <family val="2"/>
          </rPr>
          <t xml:space="preserve">Tre Canford (10 months) = 3,000 (finish 2022?)
</t>
        </r>
        <r>
          <rPr>
            <sz val="11"/>
            <color rgb="FF000000"/>
            <rFont val="Calibri"/>
            <family val="2"/>
          </rPr>
          <t xml:space="preserve">Joe Smith (10 Months) = 3,000 (finish Spr 2022)
</t>
        </r>
        <r>
          <rPr>
            <sz val="11"/>
            <color rgb="FF000000"/>
            <rFont val="Calibri"/>
            <family val="2"/>
          </rPr>
          <t xml:space="preserve">Mark Brown (10 months) = 3,000 (finish Feb 2021?)
</t>
        </r>
        <r>
          <rPr>
            <sz val="11"/>
            <color rgb="FF000000"/>
            <rFont val="Calibri"/>
            <family val="2"/>
          </rPr>
          <t xml:space="preserve">Aaron Murry (4 months) = 1,200 (finish ??)
</t>
        </r>
        <r>
          <rPr>
            <sz val="11"/>
            <color rgb="FF000000"/>
            <rFont val="Calibri"/>
            <family val="2"/>
          </rPr>
          <t>Jonathan Sturm (4 months) = 1,200 (finish ??)</t>
        </r>
      </text>
    </comment>
    <comment ref="AO151" authorId="0" shapeId="0" xr:uid="{42811E96-5CD8-4E8F-BDC8-C4E8033BC3AE}">
      <text>
        <r>
          <rPr>
            <sz val="11"/>
            <color rgb="FF000000"/>
            <rFont val="Calibri"/>
            <family val="2"/>
          </rPr>
          <t xml:space="preserve">Alan Blackwood (12 months) = 3,600 (finish Spr 2022?)
</t>
        </r>
        <r>
          <rPr>
            <sz val="11"/>
            <color rgb="FF000000"/>
            <rFont val="Calibri"/>
            <family val="2"/>
          </rPr>
          <t xml:space="preserve">Tre Canford (12 months) = 2,700 (withdrew)
</t>
        </r>
        <r>
          <rPr>
            <sz val="11"/>
            <color rgb="FF000000"/>
            <rFont val="Calibri"/>
            <family val="2"/>
          </rPr>
          <t xml:space="preserve">Joe Smith (12 Months) = 3,600 (finish Spr 2022)
</t>
        </r>
        <r>
          <rPr>
            <sz val="11"/>
            <color rgb="FF000000"/>
            <rFont val="Calibri"/>
            <family val="2"/>
          </rPr>
          <t xml:space="preserve">Mark Brown (8 months) = 2,400 (withdrew)
</t>
        </r>
        <r>
          <rPr>
            <sz val="11"/>
            <color rgb="FF000000"/>
            <rFont val="Calibri"/>
            <family val="2"/>
          </rPr>
          <t xml:space="preserve">Aaron Murry (12 months) = 3,600 (finish ____)
</t>
        </r>
        <r>
          <rPr>
            <sz val="11"/>
            <color rgb="FF000000"/>
            <rFont val="Calibri"/>
            <family val="2"/>
          </rPr>
          <t xml:space="preserve">Jon Sturm (12 months) = 3,600 (finish _____)
</t>
        </r>
      </text>
    </comment>
    <comment ref="AP151" authorId="0" shapeId="0" xr:uid="{22263A42-9965-430D-9F9C-3549EC991F55}">
      <text>
        <r>
          <rPr>
            <sz val="11"/>
            <color theme="1"/>
            <rFont val="Calibri"/>
            <family val="2"/>
            <scheme val="minor"/>
          </rPr>
          <t>Alan Blackwood (12 months) = 3,600 (finish Spr 2022?)
Tre Canford (12 months) = 3,600 (finish 2022?)
Joe Smith (12 Months) = 3,600 (finish Spr 2022)
Mark Brown (2 months) = 600 (finish Feb 2021?)</t>
        </r>
      </text>
    </comment>
    <comment ref="AQ151" authorId="0" shapeId="0" xr:uid="{B4A6539E-D159-42E1-A599-A0284597CDCD}">
      <text>
        <r>
          <rPr>
            <sz val="11"/>
            <color rgb="FF000000"/>
            <rFont val="Calibri"/>
            <family val="2"/>
          </rPr>
          <t xml:space="preserve">Alan Blackwood (12 months) = 3,600 (finish Spr 2022)
</t>
        </r>
        <r>
          <rPr>
            <sz val="11"/>
            <color rgb="FF000000"/>
            <rFont val="Calibri"/>
            <family val="2"/>
          </rPr>
          <t xml:space="preserve">Aaron Murry (12 months) = 3,600 (finish 2022)
</t>
        </r>
        <r>
          <rPr>
            <sz val="11"/>
            <color rgb="FF000000"/>
            <rFont val="Calibri"/>
            <family val="2"/>
          </rPr>
          <t xml:space="preserve">Joe Smith (12 Months) = 3,600 (finish Spr 2022)
</t>
        </r>
        <r>
          <rPr>
            <sz val="11"/>
            <color rgb="FF000000"/>
            <rFont val="Calibri"/>
            <family val="2"/>
          </rPr>
          <t xml:space="preserve">Jon Sturm (12 months) = 3,600 (finish Spr 23)
</t>
        </r>
        <r>
          <rPr>
            <sz val="11"/>
            <color rgb="FF000000"/>
            <rFont val="Calibri"/>
            <family val="2"/>
          </rPr>
          <t xml:space="preserve">Tre Canford (12 months) = 3,600 (finish 2022?)
</t>
        </r>
        <r>
          <rPr>
            <sz val="11"/>
            <color rgb="FF000000"/>
            <rFont val="Calibri"/>
            <family val="2"/>
          </rPr>
          <t>Mark Brown (9 months) = 2,700 (finish ?)</t>
        </r>
      </text>
    </comment>
    <comment ref="AR151" authorId="0" shapeId="0" xr:uid="{193CCB75-2987-4A8A-92DD-41D685D8C677}">
      <text>
        <r>
          <rPr>
            <sz val="11"/>
            <color theme="1"/>
            <rFont val="Calibri"/>
            <family val="2"/>
            <scheme val="minor"/>
          </rPr>
          <t>Alan Blackwood (6 months) = 1,800 (finish Spr 2022)
Aaron Murry (6 months) = 1,800 (finish 2022)
Joe Smith (6 Months) = 1,800 (finish Spr 2022)
Jon Sturm (12 months) = 3,600 (finish Spr 23)
Tre Canford (12 months) = 3,600 (finish 2022?)</t>
        </r>
      </text>
    </comment>
    <comment ref="AT151" authorId="0" shapeId="0" xr:uid="{5A51F5F9-F8CE-42E9-A7CA-BF001C602E9E}">
      <text>
        <r>
          <rPr>
            <sz val="11"/>
            <color rgb="FF000000"/>
            <rFont val="Calibri"/>
            <family val="2"/>
          </rPr>
          <t xml:space="preserve">Allen Blackwood (6 months) = 1,800 (finish Spr 2022)
</t>
        </r>
        <r>
          <rPr>
            <sz val="11"/>
            <color rgb="FF000000"/>
            <rFont val="Calibri"/>
            <family val="2"/>
          </rPr>
          <t xml:space="preserve">Aaron Murry (6 months) = 1,800 (finish 2022)
</t>
        </r>
        <r>
          <rPr>
            <sz val="11"/>
            <color rgb="FF000000"/>
            <rFont val="Calibri"/>
            <family val="2"/>
          </rPr>
          <t xml:space="preserve">Joe Smith (6 Months) = 1,800 (finish Spr 2022)
</t>
        </r>
        <r>
          <rPr>
            <sz val="11"/>
            <color rgb="FF000000"/>
            <rFont val="Calibri"/>
            <family val="2"/>
          </rPr>
          <t xml:space="preserve">Jon Sturm (12 months) = 3,600 (finish Spr 23)
</t>
        </r>
        <r>
          <rPr>
            <sz val="11"/>
            <color rgb="FF000000"/>
            <rFont val="Calibri"/>
            <family val="2"/>
          </rPr>
          <t>1 new (6 months) = 3,600</t>
        </r>
      </text>
    </comment>
    <comment ref="AU151" authorId="0" shapeId="0" xr:uid="{81410702-7BE9-4221-B01D-14A8F69F981D}">
      <text>
        <r>
          <rPr>
            <sz val="11"/>
            <color rgb="FF000000"/>
            <rFont val="Calibri"/>
            <family val="2"/>
          </rPr>
          <t xml:space="preserve">$500 for TJ Patillo; 12 months; $1000 available for another who may come in. </t>
        </r>
      </text>
    </comment>
    <comment ref="R161" authorId="0" shapeId="0" xr:uid="{2CA50695-1040-452C-936C-822DF3C2F300}">
      <text>
        <r>
          <rPr>
            <sz val="9"/>
            <color indexed="81"/>
            <rFont val="Tahoma"/>
            <family val="2"/>
          </rPr>
          <t>Pageland=10,000</t>
        </r>
      </text>
    </comment>
    <comment ref="B162" authorId="0" shapeId="0" xr:uid="{586603C1-9EC5-4D1A-B107-1C76989512C6}">
      <text>
        <r>
          <rPr>
            <b/>
            <sz val="9"/>
            <color indexed="81"/>
            <rFont val="Tahoma"/>
            <family val="2"/>
          </rPr>
          <t>Olivetti</t>
        </r>
      </text>
    </comment>
    <comment ref="D162" authorId="1" shapeId="0" xr:uid="{6557C8E3-53D7-48F6-9199-09B9F2763A51}">
      <text>
        <r>
          <rPr>
            <sz val="8"/>
            <color indexed="81"/>
            <rFont val="Tahoma"/>
            <family val="2"/>
          </rPr>
          <t>Whitla = 12,000</t>
        </r>
      </text>
    </comment>
    <comment ref="G162" authorId="1" shapeId="0" xr:uid="{E603D5CA-FA9B-4423-82D6-C87D690AB64A}">
      <text>
        <r>
          <rPr>
            <b/>
            <sz val="8"/>
            <color indexed="81"/>
            <rFont val="Tahoma"/>
            <family val="2"/>
          </rPr>
          <t>Whitla = 20,000
Camery = 12,000</t>
        </r>
      </text>
    </comment>
    <comment ref="I162" authorId="1" shapeId="0" xr:uid="{9DA552DA-CD26-47BD-9874-27BF5215CC96}">
      <text>
        <r>
          <rPr>
            <b/>
            <sz val="8"/>
            <color indexed="81"/>
            <rFont val="Tahoma"/>
            <family val="2"/>
          </rPr>
          <t>Whitla = 16,000
Camery = 24,000</t>
        </r>
      </text>
    </comment>
    <comment ref="K162" authorId="1" shapeId="0" xr:uid="{BAFC8F22-1436-4DD5-B5CA-F4F0D3CCBF89}">
      <text>
        <r>
          <rPr>
            <b/>
            <sz val="8"/>
            <color indexed="81"/>
            <rFont val="Tahoma"/>
            <family val="2"/>
          </rPr>
          <t>Camery = 20,000 (ends Oct 2011)</t>
        </r>
      </text>
    </comment>
    <comment ref="L162" authorId="1" shapeId="0" xr:uid="{01E7E2E7-496E-43C3-B714-D48D672902C1}">
      <text>
        <r>
          <rPr>
            <sz val="8"/>
            <color indexed="81"/>
            <rFont val="Tahoma"/>
            <family val="2"/>
          </rPr>
          <t>Camery = 20,000 (ends Oct 2011)</t>
        </r>
      </text>
    </comment>
    <comment ref="P162" authorId="0" shapeId="0" xr:uid="{82CB7AED-EA98-4E17-B090-10384EFF3D06}">
      <text>
        <r>
          <rPr>
            <sz val="9"/>
            <color indexed="81"/>
            <rFont val="Tahoma"/>
            <family val="2"/>
          </rPr>
          <t>Evans - 12,000
Gregory - 6,000</t>
        </r>
      </text>
    </comment>
    <comment ref="Q162" authorId="0" shapeId="0" xr:uid="{0ACACC43-848F-4384-9FDB-8D79F44FC25A}">
      <text>
        <r>
          <rPr>
            <sz val="9"/>
            <color indexed="81"/>
            <rFont val="Tahoma"/>
            <family val="2"/>
          </rPr>
          <t>Gregory 12,000</t>
        </r>
      </text>
    </comment>
    <comment ref="R162" authorId="0" shapeId="0" xr:uid="{8D2D1648-78AD-4813-96CE-069E9AF85293}">
      <text>
        <r>
          <rPr>
            <sz val="9"/>
            <color indexed="81"/>
            <rFont val="Tahoma"/>
            <family val="2"/>
          </rPr>
          <t>Gregory - 12,000</t>
        </r>
      </text>
    </comment>
    <comment ref="S162" authorId="0" shapeId="0" xr:uid="{F3AEF8B8-CF31-45B0-A1D4-840B1FB16076}">
      <text>
        <r>
          <rPr>
            <sz val="9"/>
            <color indexed="81"/>
            <rFont val="Tahoma"/>
            <family val="2"/>
          </rPr>
          <t>Gregory 5,000</t>
        </r>
      </text>
    </comment>
    <comment ref="T162" authorId="0" shapeId="0" xr:uid="{B1299160-8F45-4B40-92AA-6EDFFF96CBA0}">
      <text>
        <r>
          <rPr>
            <sz val="9"/>
            <color indexed="81"/>
            <rFont val="Tahoma"/>
            <family val="2"/>
          </rPr>
          <t>Gregory 6,000 (Jan-June)</t>
        </r>
      </text>
    </comment>
    <comment ref="U162" authorId="0" shapeId="0" xr:uid="{BA377E26-58E3-4311-8993-AE957E749112}">
      <text>
        <r>
          <rPr>
            <sz val="9"/>
            <color indexed="81"/>
            <rFont val="Tahoma"/>
            <family val="2"/>
          </rPr>
          <t>Gregory 6,000 (Jan-June)</t>
        </r>
      </text>
    </comment>
    <comment ref="J163" authorId="0" shapeId="0" xr:uid="{4A53F0B4-0505-44C5-BDAA-F922B4C5B9C5}">
      <text>
        <r>
          <rPr>
            <b/>
            <sz val="9"/>
            <color indexed="81"/>
            <rFont val="Tahoma"/>
            <family val="2"/>
          </rPr>
          <t>Terre Haute - 3 mo @ 2826</t>
        </r>
      </text>
    </comment>
    <comment ref="L163" authorId="0" shapeId="0" xr:uid="{A72B86A0-B3AA-4F00-82ED-B0D20DCCDAF0}">
      <text>
        <r>
          <rPr>
            <sz val="9"/>
            <color indexed="81"/>
            <rFont val="Tahoma"/>
            <family val="2"/>
          </rPr>
          <t>Terre Haute = 32,500
Atlanta = 2928 x 12 months</t>
        </r>
      </text>
    </comment>
    <comment ref="M163" authorId="0" shapeId="0" xr:uid="{616D807C-3E17-42DF-8AEA-EA4E38897F40}">
      <text>
        <r>
          <rPr>
            <sz val="9"/>
            <color indexed="81"/>
            <rFont val="Tahoma"/>
            <family val="2"/>
          </rPr>
          <t xml:space="preserve">Terre Haute = 
Atlanta = </t>
        </r>
      </text>
    </comment>
    <comment ref="P163" authorId="0" shapeId="0" xr:uid="{C56EFE5D-0C25-4A6C-A044-656ED4CBBE18}">
      <text>
        <r>
          <rPr>
            <sz val="9"/>
            <color indexed="81"/>
            <rFont val="Tahoma"/>
            <family val="2"/>
          </rPr>
          <t>Atlanta = 29,280
Terre Haute = 28,260
Marion = 20,433</t>
        </r>
      </text>
    </comment>
    <comment ref="Q163" authorId="0" shapeId="0" xr:uid="{71445A28-B813-4619-8EB2-90D6DBACE2DA}">
      <text>
        <r>
          <rPr>
            <sz val="9"/>
            <color indexed="81"/>
            <rFont val="Tahoma"/>
            <family val="2"/>
          </rPr>
          <t>Atlanta = 23,424
Terre Haute = 22,000
Marion = 14,595</t>
        </r>
      </text>
    </comment>
    <comment ref="R163" authorId="0" shapeId="0" xr:uid="{64E136C3-5989-4E1F-9201-AB1471091062}">
      <text>
        <r>
          <rPr>
            <sz val="9"/>
            <color indexed="81"/>
            <rFont val="Tahoma"/>
            <family val="2"/>
          </rPr>
          <t>Atlanta = 15,616
Terre Haute = 22,608
Marion = 15,595</t>
        </r>
      </text>
    </comment>
    <comment ref="S163" authorId="0" shapeId="0" xr:uid="{EB426054-CD97-47A1-A744-B28DB8EFAF12}">
      <text>
        <r>
          <rPr>
            <sz val="9"/>
            <color indexed="81"/>
            <rFont val="Tahoma"/>
            <family val="2"/>
          </rPr>
          <t xml:space="preserve">Atlanta = 
Terre Haute = 
Marion = </t>
        </r>
      </text>
    </comment>
    <comment ref="T163" authorId="0" shapeId="0" xr:uid="{5D40A812-C435-4DC9-9A71-B60934C3A976}">
      <text>
        <r>
          <rPr>
            <sz val="9"/>
            <color indexed="81"/>
            <rFont val="Tahoma"/>
            <family val="2"/>
          </rPr>
          <t>Terre Haute = 16,000
Marion = 11,676</t>
        </r>
      </text>
    </comment>
    <comment ref="U163" authorId="0" shapeId="0" xr:uid="{3139154B-6C75-4FFB-9F6A-ED37817EBF95}">
      <text>
        <r>
          <rPr>
            <sz val="9"/>
            <color indexed="81"/>
            <rFont val="Tahoma"/>
            <family val="2"/>
          </rPr>
          <t>Terre Haute = 16,956
Marion = 11,676</t>
        </r>
      </text>
    </comment>
    <comment ref="V163" authorId="0" shapeId="0" xr:uid="{9B347BA4-C792-4F15-A83D-F8DDBE9AFD21}">
      <text>
        <r>
          <rPr>
            <sz val="9"/>
            <color indexed="81"/>
            <rFont val="Tahoma"/>
            <family val="2"/>
          </rPr>
          <t xml:space="preserve">Terre Haute = 
Marion = </t>
        </r>
      </text>
    </comment>
    <comment ref="W163" authorId="0" shapeId="0" xr:uid="{60C1CEB8-24B3-4F64-A1F0-300CBA2244ED}">
      <text>
        <r>
          <rPr>
            <sz val="9"/>
            <color indexed="81"/>
            <rFont val="Tahoma"/>
            <family val="2"/>
          </rPr>
          <t xml:space="preserve">Terre Haute = 
Marion = </t>
        </r>
      </text>
    </comment>
    <comment ref="X163" authorId="0" shapeId="0" xr:uid="{27003C71-14A8-48F1-917D-120C4D6873C8}">
      <text>
        <r>
          <rPr>
            <sz val="9"/>
            <color indexed="81"/>
            <rFont val="Tahoma"/>
            <family val="2"/>
          </rPr>
          <t>Terre Haute = 11,304
Marion = 8,757</t>
        </r>
      </text>
    </comment>
    <comment ref="Y163" authorId="0" shapeId="0" xr:uid="{2A582865-21AB-4AA8-B4A8-5CF20765F10E}">
      <text>
        <r>
          <rPr>
            <sz val="9"/>
            <color indexed="81"/>
            <rFont val="Tahoma"/>
            <family val="2"/>
          </rPr>
          <t xml:space="preserve">Terre Haute = 
Marion = </t>
        </r>
      </text>
    </comment>
    <comment ref="Z163" authorId="0" shapeId="0" xr:uid="{4D6115EB-5BDA-478D-928B-556E6BCB01D6}">
      <text>
        <r>
          <rPr>
            <sz val="9"/>
            <color indexed="81"/>
            <rFont val="Tahoma"/>
            <family val="2"/>
          </rPr>
          <t xml:space="preserve">Terre Haute = 
Marion = </t>
        </r>
      </text>
    </comment>
    <comment ref="AA163" authorId="0" shapeId="0" xr:uid="{83B1A876-937C-4C78-B723-418AC667F0E9}">
      <text>
        <r>
          <rPr>
            <sz val="9"/>
            <color indexed="81"/>
            <rFont val="Tahoma"/>
            <family val="2"/>
          </rPr>
          <t>Terre Haute = 5,652
Marion = 5,838</t>
        </r>
      </text>
    </comment>
    <comment ref="AB163" authorId="0" shapeId="0" xr:uid="{6C3C6E27-56D3-473F-BC38-3DD55CBDF56F}">
      <text>
        <r>
          <rPr>
            <sz val="9"/>
            <color indexed="81"/>
            <rFont val="Tahoma"/>
            <family val="2"/>
          </rPr>
          <t>Marion = 2900</t>
        </r>
      </text>
    </comment>
    <comment ref="AC163" authorId="0" shapeId="0" xr:uid="{D3A743EC-6AB1-4196-9CC3-A09DB3B7587D}">
      <text>
        <r>
          <rPr>
            <sz val="9"/>
            <color indexed="81"/>
            <rFont val="Tahoma"/>
            <family val="2"/>
          </rPr>
          <t>Marion = 2900</t>
        </r>
      </text>
    </comment>
    <comment ref="AD163" authorId="0" shapeId="0" xr:uid="{A288B65C-FFB3-42A3-B858-EFE0ABC808E0}">
      <text>
        <r>
          <rPr>
            <sz val="9"/>
            <color indexed="81"/>
            <rFont val="Tahoma"/>
            <family val="2"/>
          </rPr>
          <t>Marion RPC</t>
        </r>
      </text>
    </comment>
    <comment ref="AE163" authorId="0" shapeId="0" xr:uid="{C885D812-FBE1-459D-A225-0113D8B2FECC}">
      <text>
        <r>
          <rPr>
            <sz val="9"/>
            <color indexed="81"/>
            <rFont val="Tahoma"/>
            <family val="2"/>
          </rPr>
          <t>Marion = 2900</t>
        </r>
      </text>
    </comment>
    <comment ref="AF163" authorId="0" shapeId="0" xr:uid="{7EDBBD1F-C31A-4A34-B4B5-683B3DF1D94F}">
      <text>
        <r>
          <rPr>
            <sz val="9"/>
            <color indexed="81"/>
            <rFont val="Tahoma"/>
            <family val="2"/>
          </rPr>
          <t xml:space="preserve">Marion = </t>
        </r>
      </text>
    </comment>
    <comment ref="AC164" authorId="0" shapeId="0" xr:uid="{FAEBF3C5-1130-4858-9C14-10D59F966A3A}">
      <text>
        <r>
          <rPr>
            <sz val="9"/>
            <color indexed="81"/>
            <rFont val="Tahoma"/>
            <family val="2"/>
          </rPr>
          <t>Terre Haute 2017 Summer Intern</t>
        </r>
      </text>
    </comment>
    <comment ref="AK164" authorId="0" shapeId="0" xr:uid="{6A116200-ACE6-4E43-B9DC-351C8B4BB0F6}">
      <text>
        <r>
          <rPr>
            <sz val="9"/>
            <color indexed="81"/>
            <rFont val="Tahoma"/>
            <family val="2"/>
          </rPr>
          <t>Louisville</t>
        </r>
      </text>
    </comment>
    <comment ref="AN164" authorId="0" shapeId="0" xr:uid="{9FF8C654-780E-4E66-941C-EED1D8BAE5EE}">
      <text>
        <r>
          <rPr>
            <sz val="9"/>
            <color indexed="81"/>
            <rFont val="Tahoma"/>
            <family val="2"/>
          </rPr>
          <t>Louisville</t>
        </r>
      </text>
    </comment>
    <comment ref="AO164" authorId="0" shapeId="0" xr:uid="{80897112-19AA-4E7A-B78B-0ADD20C661AB}">
      <text>
        <r>
          <rPr>
            <sz val="9"/>
            <color rgb="FF000000"/>
            <rFont val="Tahoma"/>
            <family val="2"/>
          </rPr>
          <t>HMB Durham Grant</t>
        </r>
      </text>
    </comment>
    <comment ref="J170" authorId="0" shapeId="0" xr:uid="{62EDBACA-7567-48F9-B87A-B5E60D451DE0}">
      <text>
        <r>
          <rPr>
            <sz val="9"/>
            <color indexed="81"/>
            <rFont val="Tahoma"/>
            <family val="2"/>
          </rPr>
          <t>Commission Expenses = 1,751.69
Provisional Elder = 474.20
Durham Elder Installation = 703.40</t>
        </r>
      </text>
    </comment>
    <comment ref="M170" authorId="0" shapeId="0" xr:uid="{5F0C0225-82C4-4F9C-8307-B578DDB15319}">
      <text>
        <r>
          <rPr>
            <sz val="9"/>
            <color indexed="81"/>
            <rFont val="Tahoma"/>
            <family val="2"/>
          </rPr>
          <t>Provisional elder</t>
        </r>
      </text>
    </comment>
    <comment ref="A171" authorId="0" shapeId="0" xr:uid="{C5DE6D56-6043-4391-942B-3CD5295C6D93}">
      <text>
        <r>
          <rPr>
            <sz val="9"/>
            <color indexed="81"/>
            <rFont val="Tahoma"/>
            <family val="2"/>
          </rPr>
          <t>3/3/16 - Reclassified as a TGB</t>
        </r>
      </text>
    </comment>
    <comment ref="R171" authorId="0" shapeId="0" xr:uid="{9F39E6F3-2F11-4164-831A-71EF3AFB84C1}">
      <text>
        <r>
          <rPr>
            <sz val="9"/>
            <color indexed="81"/>
            <rFont val="Tahoma"/>
            <family val="2"/>
          </rPr>
          <t xml:space="preserve">Commission = 226.08
3rd Yr Evaluation = 581.22
</t>
        </r>
      </text>
    </comment>
    <comment ref="L172" authorId="0" shapeId="0" xr:uid="{AAA1E8FD-E941-4DF1-B006-11A5786BB9FB}">
      <text>
        <r>
          <rPr>
            <sz val="9"/>
            <color indexed="81"/>
            <rFont val="Tahoma"/>
            <family val="2"/>
          </rPr>
          <t>Bob McCracken - 1 visit in 2011</t>
        </r>
      </text>
    </comment>
    <comment ref="AM176" authorId="0" shapeId="0" xr:uid="{07C3248A-9CC1-4C12-A437-4226B1BE5A29}">
      <text>
        <r>
          <rPr>
            <sz val="9"/>
            <color indexed="81"/>
            <rFont val="Tahoma"/>
            <family val="2"/>
          </rPr>
          <t>Fin Cmte missed this at Annual Mtg in Elkhart
Selma Cmte dismissed on 3/7/20</t>
        </r>
        <r>
          <rPr>
            <sz val="9"/>
            <color indexed="81"/>
            <rFont val="Tahoma"/>
            <family val="2"/>
          </rPr>
          <t xml:space="preserve">
I offered to keep this here for provisional elders' expenses.  See texts with Adam Niess on 3/7/20</t>
        </r>
      </text>
    </comment>
    <comment ref="AN176" authorId="0" shapeId="0" xr:uid="{E6A1AEFE-D5A4-4D58-AEEE-B02AEC233A3A}">
      <text>
        <r>
          <rPr>
            <sz val="9"/>
            <color indexed="81"/>
            <rFont val="Tahoma"/>
            <family val="2"/>
          </rPr>
          <t>Fin Cmte missed this at Annual Mtg in Elkhart
Selma Cmte dismissed on 3/7/20</t>
        </r>
        <r>
          <rPr>
            <sz val="9"/>
            <color indexed="81"/>
            <rFont val="Tahoma"/>
            <family val="2"/>
          </rPr>
          <t xml:space="preserve">
I offered to keep this here for provisional elders' expenses.  See texts with Adam Niess on 3/7/20</t>
        </r>
      </text>
    </comment>
    <comment ref="AO176" authorId="0" shapeId="0" xr:uid="{1488C52B-396B-4B4B-9E16-DE4E1C51691E}">
      <text>
        <r>
          <rPr>
            <sz val="9"/>
            <color indexed="81"/>
            <rFont val="Tahoma"/>
            <family val="2"/>
          </rPr>
          <t>Selma Cmte dismissed on 3/7/20
I offered to keep this here for provisional elders' expenses.  See texts with Adam Niess on 3/7/20
Re-evaluate Spring 2021.</t>
        </r>
      </text>
    </comment>
    <comment ref="AP176" authorId="0" shapeId="0" xr:uid="{AE848B77-2264-4566-ABFB-7AA7476467BD}">
      <text>
        <r>
          <rPr>
            <sz val="9"/>
            <color indexed="81"/>
            <rFont val="Tahoma"/>
            <family val="2"/>
          </rPr>
          <t>Selma Cmte dismissed on 3/7/20
I offered to keep this here for provisional elders' expenses.  See texts with Adam Niess on 3/7/20
Re-evaluate Spring 2021.</t>
        </r>
      </text>
    </comment>
    <comment ref="AQ176" authorId="0" shapeId="0" xr:uid="{BA15D999-5F69-4D36-A0ED-BF026E51B992}">
      <text>
        <r>
          <rPr>
            <sz val="9"/>
            <color indexed="81"/>
            <rFont val="Tahoma"/>
            <family val="2"/>
          </rPr>
          <t>Help with provisional elder expenses</t>
        </r>
      </text>
    </comment>
    <comment ref="AR176" authorId="0" shapeId="0" xr:uid="{9A6827EF-C211-4C9A-A998-30E5E7D3C3F1}">
      <text>
        <r>
          <rPr>
            <sz val="9"/>
            <color indexed="81"/>
            <rFont val="Tahoma"/>
            <family val="2"/>
          </rPr>
          <t xml:space="preserve">Help with provisional elder expenses
</t>
        </r>
      </text>
    </comment>
    <comment ref="AT176" authorId="0" shapeId="0" xr:uid="{4231D3BF-B714-4DA4-AF58-532FB7E4555B}">
      <text>
        <r>
          <rPr>
            <sz val="9"/>
            <color rgb="FF000000"/>
            <rFont val="Tahoma"/>
            <family val="2"/>
          </rPr>
          <t xml:space="preserve">Help with provisional elder expenses
</t>
        </r>
      </text>
    </comment>
    <comment ref="AU176" authorId="0" shapeId="0" xr:uid="{FC1640C5-862E-4418-B446-F99CFE663333}">
      <text>
        <r>
          <rPr>
            <sz val="9"/>
            <color rgb="FF000000"/>
            <rFont val="Tahoma"/>
            <family val="2"/>
          </rPr>
          <t xml:space="preserve">Help with provisional elder expenses
</t>
        </r>
      </text>
    </comment>
    <comment ref="AJ178" authorId="0" shapeId="0" xr:uid="{01F8EA23-C68A-4F83-ABDD-F940937F3F81}">
      <text>
        <r>
          <rPr>
            <sz val="9"/>
            <color indexed="81"/>
            <rFont val="Tahoma"/>
            <family val="2"/>
          </rPr>
          <t>3/2/19 - now the SW Ohio Session</t>
        </r>
      </text>
    </comment>
    <comment ref="C198" authorId="0" shapeId="0" xr:uid="{0FFDCB2E-CFBB-445B-83F3-81A6420687AB}">
      <text>
        <r>
          <rPr>
            <b/>
            <sz val="9"/>
            <color indexed="81"/>
            <rFont val="Tahoma"/>
            <family val="2"/>
          </rPr>
          <t>Error in the 2007 Treasurer's report created this difference</t>
        </r>
      </text>
    </comment>
    <comment ref="J198" authorId="0" shapeId="0" xr:uid="{6B3808EA-28CD-4D75-914C-2ACE4121E272}">
      <text>
        <r>
          <rPr>
            <b/>
            <sz val="9"/>
            <color indexed="81"/>
            <rFont val="Tahoma"/>
            <family val="2"/>
          </rPr>
          <t>Reimburse - Interchurch phone bill</t>
        </r>
      </text>
    </comment>
    <comment ref="M198" authorId="0" shapeId="0" xr:uid="{ADDD61B0-6116-4482-8F41-5FE5C780C6AD}">
      <text>
        <r>
          <rPr>
            <sz val="9"/>
            <color indexed="81"/>
            <rFont val="Tahoma"/>
            <family val="2"/>
          </rPr>
          <t>.14 - interest
81.00 - meals at Synod (Cumbee)
115.57 - Assessment refund</t>
        </r>
      </text>
    </comment>
    <comment ref="O198" authorId="0" shapeId="0" xr:uid="{91A2AB49-E6ED-4902-8D9C-672EC1718618}">
      <text>
        <r>
          <rPr>
            <sz val="9"/>
            <color indexed="81"/>
            <rFont val="Tahoma"/>
            <family val="2"/>
          </rPr>
          <t>Clerk's computer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8" authorId="0" shapeId="0" xr:uid="{B66CAC60-2D93-4E4E-8585-EFE53EA59AF7}">
      <text>
        <r>
          <rPr>
            <sz val="9"/>
            <color indexed="81"/>
            <rFont val="Tahoma"/>
            <family val="2"/>
          </rPr>
          <t>61.49 - Assessment refund
3,603.13 - Maxine Clark Estate
300 - Clerk's computer</t>
        </r>
      </text>
    </comment>
    <comment ref="R198" authorId="0" shapeId="0" xr:uid="{75F1F055-0CFC-4697-AE8A-0E19005869D5}">
      <text>
        <r>
          <rPr>
            <sz val="9"/>
            <color indexed="81"/>
            <rFont val="Tahoma"/>
            <family val="2"/>
          </rPr>
          <t xml:space="preserve">42.28 - Assessment refund
</t>
        </r>
      </text>
    </comment>
    <comment ref="U198" authorId="0" shapeId="0" xr:uid="{1E52AA82-D706-4589-923D-2D3DC6304812}">
      <text>
        <r>
          <rPr>
            <sz val="9"/>
            <color indexed="81"/>
            <rFont val="Tahoma"/>
            <family val="2"/>
          </rPr>
          <t>Hetherton Assessment refund</t>
        </r>
      </text>
    </comment>
    <comment ref="AH198" authorId="0" shapeId="0" xr:uid="{D4B92110-5901-4E3F-882A-30A6A2CC2A7E}">
      <text>
        <r>
          <rPr>
            <sz val="9"/>
            <color indexed="81"/>
            <rFont val="Tahoma"/>
            <family val="2"/>
          </rPr>
          <t xml:space="preserve">Students Under Care at Synod
</t>
        </r>
      </text>
    </comment>
    <comment ref="U199" authorId="0" shapeId="0" xr:uid="{7D73DE52-6A7E-417F-B7DA-CE8812A134E4}">
      <text>
        <r>
          <rPr>
            <sz val="9"/>
            <color indexed="81"/>
            <rFont val="Tahoma"/>
            <family val="2"/>
          </rPr>
          <t>253.12 - Steve Rhoda travel
24.58 - Moderator Flowers</t>
        </r>
      </text>
    </comment>
    <comment ref="G201" authorId="1" shapeId="0" xr:uid="{8570B144-E8D3-4708-8F90-4AC0ECE62F87}">
      <text>
        <r>
          <rPr>
            <sz val="8"/>
            <color indexed="81"/>
            <rFont val="Tahoma"/>
            <family val="2"/>
          </rPr>
          <t>In addition, 2,000 from Revitalization Committee went directly to Sparta</t>
        </r>
      </text>
    </comment>
  </commentList>
</comments>
</file>

<file path=xl/sharedStrings.xml><?xml version="1.0" encoding="utf-8"?>
<sst xmlns="http://schemas.openxmlformats.org/spreadsheetml/2006/main" count="253" uniqueCount="206">
  <si>
    <t>Great Lakes - Gulf Presbytery Financial Report</t>
  </si>
  <si>
    <t>Actual</t>
  </si>
  <si>
    <t>Budget</t>
  </si>
  <si>
    <t>INCOME</t>
  </si>
  <si>
    <t>100 - Assessments</t>
  </si>
  <si>
    <t>101 - General Fund</t>
  </si>
  <si>
    <t>102 - Special Assesment</t>
  </si>
  <si>
    <t>103 - New Works</t>
  </si>
  <si>
    <t>104 - Return SOCHEX Fund</t>
  </si>
  <si>
    <t>Total Assessments =</t>
  </si>
  <si>
    <t>120 - From HMB</t>
  </si>
  <si>
    <t>121 - Exploratory Grants</t>
  </si>
  <si>
    <t>122 - Residents in Training</t>
  </si>
  <si>
    <t>123 - Reducing Aid</t>
  </si>
  <si>
    <t>124 - Grants</t>
  </si>
  <si>
    <t>Sub-total HMB Aid =</t>
  </si>
  <si>
    <t>140 - Interest</t>
  </si>
  <si>
    <t>141 - Other from Bank</t>
  </si>
  <si>
    <t>150 - Other Income</t>
  </si>
  <si>
    <t>151 - Dayton, TN</t>
  </si>
  <si>
    <t>152 - Atlanta Fund (See 907 below)</t>
  </si>
  <si>
    <t>153 - Northminster Remaining Funds (See 909 below)</t>
  </si>
  <si>
    <t>TOTAL INCOME =</t>
  </si>
  <si>
    <t>EXPENSES</t>
  </si>
  <si>
    <t>General Expenses</t>
  </si>
  <si>
    <t>200 - Presbytery Meetings</t>
  </si>
  <si>
    <t>201 - Annual Spring Meeting</t>
  </si>
  <si>
    <t>201a - Prev Year Annual Meeting</t>
  </si>
  <si>
    <t>202 - Synod Meeting</t>
  </si>
  <si>
    <t>203 - Annual Fall Meeting</t>
  </si>
  <si>
    <t>204 - LeFebvre ordination 1/27/06</t>
  </si>
  <si>
    <t>205 - Christ Church Organization 10/27/06</t>
  </si>
  <si>
    <t>206 - Whitla Ordination 8/22/08</t>
  </si>
  <si>
    <t>207 - Atlanta Organization 4/24/10</t>
  </si>
  <si>
    <t>208 - Second RP-Faris Installation 6/10/11</t>
  </si>
  <si>
    <t>209 - Lafayette-Evans Ord/Install 8/26/11</t>
  </si>
  <si>
    <t>210 - Pageland-Organizational Mtg 10/8/11</t>
  </si>
  <si>
    <t>211 - Southfield-Kuehner Ord/Inst 3/30/12</t>
  </si>
  <si>
    <t>212 - Orlando-McCracken Ord/Inst 5/11/12</t>
  </si>
  <si>
    <t>213 - Special-Exams Terre Haute 6/1/12</t>
  </si>
  <si>
    <t>214 - Neiss &amp; Gregory Ord/Inst &amp; exams 7/12-13/12</t>
  </si>
  <si>
    <t>215 - Special-Exams Southside 5/3/13</t>
  </si>
  <si>
    <t>216 - Kokomo-Anderson Ord 6/28/13</t>
  </si>
  <si>
    <t>217 - Sparta-Install 3/14/14</t>
  </si>
  <si>
    <t>218 - McKenzie -Ord exams 5/30/14</t>
  </si>
  <si>
    <t>219 - McKenzie - Ord/Install - 6/27/14</t>
  </si>
  <si>
    <t>220 - Dick Knodel - Install - 2/12/15</t>
  </si>
  <si>
    <t>221 - Ray Morton - Install 4/3/15</t>
  </si>
  <si>
    <t>222 - Steve Rhoda - Install 5/17/15</t>
  </si>
  <si>
    <t>223 - Dave Long - "Installed in Heaven" (1/9/16)</t>
  </si>
  <si>
    <t>224 - Marion organization + Fall Mtg 9/11/15</t>
  </si>
  <si>
    <t>225 - SW Ohio Organization 11/13/15</t>
  </si>
  <si>
    <t>226 - Pageland Organization</t>
  </si>
  <si>
    <t>227 - Craig Scott -  Ord/Install - 5/20/16</t>
  </si>
  <si>
    <t>228 - Venky Ord  6/29/16</t>
  </si>
  <si>
    <t>229 - Mann installation  10/14/16</t>
  </si>
  <si>
    <t>230 - Hanson installation  10/19/16</t>
  </si>
  <si>
    <t>231 - Neiss installation 2/2/18</t>
  </si>
  <si>
    <t>232 - Joel Hart exams &amp; Mtg 5/11/18</t>
  </si>
  <si>
    <t>233 - Joel Hart Ord/Install 6/25/18</t>
  </si>
  <si>
    <t>234 - Phillip McCollum Install &amp; Mtg 11/9/18</t>
  </si>
  <si>
    <t>235 - Frank Smith Installation 5/10/19</t>
  </si>
  <si>
    <t>236 - Terre Haute Organization/Rhoda Install 9/13/19</t>
  </si>
  <si>
    <t>237 - Zach Smith Ordination 9/27/19</t>
  </si>
  <si>
    <t>238 - Ian Wise Install (by Commissoin) 9/28/19</t>
  </si>
  <si>
    <t>239 - Special Meeting (@2RPC-LeFebvre) 9/11/20</t>
  </si>
  <si>
    <t>240 - Special Meeting @Southside RPC (LeFebvre) 10/23/20</t>
  </si>
  <si>
    <t>241 - Ross Fearing Install (by Commission) 1/15/21</t>
  </si>
  <si>
    <t>242 - Eshelman Install (by Commission) 3/18/21</t>
  </si>
  <si>
    <t>243 - Joel Hart Install 4/16/21</t>
  </si>
  <si>
    <t>244 - Special Mtg @Marion RPC  (after Synod) 6/17/21</t>
  </si>
  <si>
    <t>245 - Fall Mtg @Southfield RPC 11/5-6/21</t>
  </si>
  <si>
    <t>246 - Synod Meeting</t>
  </si>
  <si>
    <t>248 -  Drew Poplin Install 6/10/2122</t>
  </si>
  <si>
    <t>249 - Aaron Murray Ordination 8/17/2122</t>
  </si>
  <si>
    <t>250 - Joshua Smith Ordination 8/19/2022</t>
  </si>
  <si>
    <t xml:space="preserve">251 - </t>
  </si>
  <si>
    <t xml:space="preserve">252 - </t>
  </si>
  <si>
    <t>Sub-total Presbytery Mtgs =</t>
  </si>
  <si>
    <t>260 - Officer Expenses</t>
  </si>
  <si>
    <t xml:space="preserve">261 - Clerk Honorarium    </t>
  </si>
  <si>
    <t>262 - Ass't Clerk Honorarium</t>
  </si>
  <si>
    <t>265 - Officer's Expenses</t>
  </si>
  <si>
    <t>266 - Youth Ministry Secretary Honorarium</t>
  </si>
  <si>
    <t>Sub-total Officer's Expenses =</t>
  </si>
  <si>
    <t>270 - Standing Committees &amp; Commissions</t>
  </si>
  <si>
    <t>271 - Ad Interim Commission</t>
  </si>
  <si>
    <t>272 - Candidates &amp; Credentials</t>
  </si>
  <si>
    <t>273 - Southern Ch Ext Committee</t>
  </si>
  <si>
    <t>274 - Indiana-Ohio (Great Lakes) Ch Ext Committee</t>
  </si>
  <si>
    <t>275 - Youth Ministry Secretary Expenses</t>
  </si>
  <si>
    <t xml:space="preserve">276 - Internet Maintenance </t>
  </si>
  <si>
    <t>Sub-total Standing Cmtte's &amp; Comm's =</t>
  </si>
  <si>
    <t>290 - Other General Expenses</t>
  </si>
  <si>
    <t xml:space="preserve">Sub-total General Expenses = </t>
  </si>
  <si>
    <t>300 - Congregational Visitations</t>
  </si>
  <si>
    <t>301 - Belle Center Visitation</t>
  </si>
  <si>
    <t>302 - Bloomington Visitation</t>
  </si>
  <si>
    <t>303 - Christ Church (Brownsburg) Visitation</t>
  </si>
  <si>
    <t>304 - Columbus Visitation</t>
  </si>
  <si>
    <t>305 - Elkhart Visitation</t>
  </si>
  <si>
    <t>306 - Durham, NC Visitation</t>
  </si>
  <si>
    <t>307 - Grand Rapids Visitation</t>
  </si>
  <si>
    <t>308 - Hetherton Visitation</t>
  </si>
  <si>
    <t>309 - Immanuel - W. Lafayette Visitation</t>
  </si>
  <si>
    <t>310 - Lafayette Visitation</t>
  </si>
  <si>
    <t>311 - Orlando Visitation</t>
  </si>
  <si>
    <t>312 - Second Indpls Visitation</t>
  </si>
  <si>
    <t>313 - Selma Visitation</t>
  </si>
  <si>
    <t>314 - Southfield Visitation</t>
  </si>
  <si>
    <t>315 - Southside Indpls Visitation</t>
  </si>
  <si>
    <t>316 - Sparta Visitation</t>
  </si>
  <si>
    <t>317 - Sycamore (Kokomo) Visitation</t>
  </si>
  <si>
    <t>318 - Prairie View (Westminster) Visitation</t>
  </si>
  <si>
    <t>319 - Atlanta (Northminster) Visitation</t>
  </si>
  <si>
    <t>320 - Marion Visitation</t>
  </si>
  <si>
    <t>321 - Southwest Ohio Visitation</t>
  </si>
  <si>
    <t>317 - Grand Rapids Visitation</t>
  </si>
  <si>
    <t>Sub-total Congregational Visitation =</t>
  </si>
  <si>
    <t>400 - New Works</t>
  </si>
  <si>
    <t>401 - Elkhart</t>
  </si>
  <si>
    <t>402 - Atlanta Mission - Northminster</t>
  </si>
  <si>
    <t>403 - Terre Haute</t>
  </si>
  <si>
    <t>404 - St. Louis</t>
  </si>
  <si>
    <t>405 - Marion</t>
  </si>
  <si>
    <t>406 - Pageland</t>
  </si>
  <si>
    <t>407 - Dayton, TN</t>
  </si>
  <si>
    <t>408 - Atlanta Mission Church</t>
  </si>
  <si>
    <t>409 -</t>
  </si>
  <si>
    <t>410 -</t>
  </si>
  <si>
    <t>411 -</t>
  </si>
  <si>
    <t>412 -</t>
  </si>
  <si>
    <t>413 -</t>
  </si>
  <si>
    <t xml:space="preserve">450 - </t>
  </si>
  <si>
    <t>Sub-total New Works =</t>
  </si>
  <si>
    <t>Other expenses</t>
  </si>
  <si>
    <t>500 - Seminary Student Aid</t>
  </si>
  <si>
    <t>tbd</t>
  </si>
  <si>
    <t>520 - Covfamikoi Family Conference</t>
  </si>
  <si>
    <t>?</t>
  </si>
  <si>
    <t>540 - Youth Work (CYPU)</t>
  </si>
  <si>
    <t>550 - College Age Ministry</t>
  </si>
  <si>
    <t>560 - Fraternal Delegates</t>
  </si>
  <si>
    <t>600 - Coordinator for Church Extension</t>
  </si>
  <si>
    <t>610 - SOCHEX Church Extension Fund</t>
  </si>
  <si>
    <t>Sub-total Other Ministries =</t>
  </si>
  <si>
    <t>700 - HMB Aid Distribution</t>
  </si>
  <si>
    <t>701 - Exploratory Grants</t>
  </si>
  <si>
    <t>702 - Residents in Training</t>
  </si>
  <si>
    <t>703 - Reducing Aid</t>
  </si>
  <si>
    <t>704 - Grants</t>
  </si>
  <si>
    <t>Sub-total HMB Aid Distribution =</t>
  </si>
  <si>
    <t>800 - Special Committees &amp; Commissions</t>
  </si>
  <si>
    <t>801 - Wright Commission</t>
  </si>
  <si>
    <t>802 - Paper 09-03 (Grand Rapids Cmte)</t>
  </si>
  <si>
    <t>803 - Durham Commission</t>
  </si>
  <si>
    <t>804 - Terre Haute Commission (3/16 - TGB)</t>
  </si>
  <si>
    <t>805 - Selma Special Committee</t>
  </si>
  <si>
    <t>806 - 2nd RP Judicial Commission</t>
  </si>
  <si>
    <t>807 - Pageland Commission</t>
  </si>
  <si>
    <t>808 - Durham Installation Commission   4/13 /12</t>
  </si>
  <si>
    <t>809 - Selma Support Fund</t>
  </si>
  <si>
    <t>810 - Southfield Judicial Commission</t>
  </si>
  <si>
    <t>811 - Atlanta Commission - Appointed 8/11/14</t>
  </si>
  <si>
    <t>812 - Congregational Officers Committee</t>
  </si>
  <si>
    <t>813 - Northminster Judicial Commission (10/13/15)</t>
  </si>
  <si>
    <t>814 - Immanuel Advisory Committee (7/26/20)</t>
  </si>
  <si>
    <t>815 - Immanuel Judicial Commission (1/1/21)</t>
  </si>
  <si>
    <t>816 - Christ Church reconciliation Committee ()</t>
  </si>
  <si>
    <t>817 - Child Protection Policy Committee (6/?/21)</t>
  </si>
  <si>
    <t>818 - Belle Center Comm</t>
  </si>
  <si>
    <t>819 - Marion Comm</t>
  </si>
  <si>
    <t>820 - Grand Rapids Comm</t>
  </si>
  <si>
    <t xml:space="preserve">822 - </t>
  </si>
  <si>
    <t>Sub-total Special Cmtte's &amp; Comm's =</t>
  </si>
  <si>
    <t>900 - Miscellaneous</t>
  </si>
  <si>
    <t>901 - Other</t>
  </si>
  <si>
    <t>902 - Synod - Retired Pastor's Expense/Other</t>
  </si>
  <si>
    <t>903 - Scotland Ministry</t>
  </si>
  <si>
    <t>904 - Sparta Sabbatical Grant</t>
  </si>
  <si>
    <t>905 - Former Treasurer Honorarium</t>
  </si>
  <si>
    <t>906 - Albert Jackson Training</t>
  </si>
  <si>
    <t>907 - Atlanta Fund - Transfer to ATL Comm</t>
  </si>
  <si>
    <t>908 - Covfamikoi Special Gift - Shane Shoop</t>
  </si>
  <si>
    <t>909 - Northminster Remaining Funds to Synod</t>
  </si>
  <si>
    <t>910 - Pageland TGB Expenses (special request)</t>
  </si>
  <si>
    <t>911 - Special Honorarium - Retiring Clerk Ray Morton</t>
  </si>
  <si>
    <t>912 - Hetherton Provisional Elders</t>
  </si>
  <si>
    <t>913 - Selma Internship for Mark Brown</t>
  </si>
  <si>
    <t>914 - Bank Errors</t>
  </si>
  <si>
    <t>915 - Legal Fees</t>
  </si>
  <si>
    <t>Sub-total Miscellaneous =</t>
  </si>
  <si>
    <t>TOTAL EXPENSES =</t>
  </si>
  <si>
    <t>ANNUAL NET =</t>
  </si>
  <si>
    <t xml:space="preserve">Balance Jan 1 = </t>
  </si>
  <si>
    <t xml:space="preserve">Balance Dec 31 = </t>
  </si>
  <si>
    <t>SOCHEX Fund</t>
  </si>
  <si>
    <t xml:space="preserve">+ Income = </t>
  </si>
  <si>
    <t xml:space="preserve">- Disbursements = </t>
  </si>
  <si>
    <t xml:space="preserve">TOTAL FUNDS = </t>
  </si>
  <si>
    <t>Recommendations 2023</t>
  </si>
  <si>
    <t>1. That the Selma RP church be exempted from an asssesment for 2023.</t>
  </si>
  <si>
    <t>2.  That the monthly stipend for seminary students be raised from $300/month to $500/month.</t>
  </si>
  <si>
    <t>3. That the complete funds for budget items pertaining to the CYPU be funded on a quarterly basis.</t>
  </si>
  <si>
    <t xml:space="preserve">4. That the budget as proposed be adopted. </t>
  </si>
  <si>
    <t>That the Feb-15 2015 Revised Budget and the Feb-15  2016 Budget be adopted.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</si>
</sst>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m/d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Arial Rounded MT Bold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u/>
      <sz val="1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34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8" fillId="4" borderId="2" xfId="3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0" borderId="4" xfId="2" applyNumberFormat="1" applyFont="1" applyFill="1" applyBorder="1" applyAlignment="1">
      <alignment horizontal="center" vertical="center"/>
    </xf>
    <xf numFmtId="164" fontId="8" fillId="4" borderId="4" xfId="2" applyNumberFormat="1" applyFont="1" applyFill="1" applyBorder="1" applyAlignment="1">
      <alignment horizontal="center" vertical="center"/>
    </xf>
    <xf numFmtId="164" fontId="8" fillId="6" borderId="4" xfId="2" applyNumberFormat="1" applyFont="1" applyFill="1" applyBorder="1" applyAlignment="1">
      <alignment horizontal="center" vertical="center"/>
    </xf>
    <xf numFmtId="164" fontId="8" fillId="7" borderId="4" xfId="2" applyNumberFormat="1" applyFont="1" applyFill="1" applyBorder="1" applyAlignment="1">
      <alignment horizontal="center" vertical="center"/>
    </xf>
    <xf numFmtId="164" fontId="8" fillId="8" borderId="4" xfId="2" applyNumberFormat="1" applyFont="1" applyFill="1" applyBorder="1" applyAlignment="1">
      <alignment horizontal="center" vertical="center"/>
    </xf>
    <xf numFmtId="164" fontId="8" fillId="9" borderId="4" xfId="2" applyNumberFormat="1" applyFont="1" applyFill="1" applyBorder="1" applyAlignment="1">
      <alignment horizontal="center" vertical="center"/>
    </xf>
    <xf numFmtId="164" fontId="8" fillId="10" borderId="4" xfId="2" applyNumberFormat="1" applyFont="1" applyFill="1" applyBorder="1" applyAlignment="1">
      <alignment horizontal="center" vertical="center"/>
    </xf>
    <xf numFmtId="164" fontId="8" fillId="11" borderId="4" xfId="2" applyNumberFormat="1" applyFont="1" applyFill="1" applyBorder="1" applyAlignment="1">
      <alignment horizontal="center" vertical="center"/>
    </xf>
    <xf numFmtId="164" fontId="8" fillId="12" borderId="4" xfId="2" applyNumberFormat="1" applyFont="1" applyFill="1" applyBorder="1" applyAlignment="1">
      <alignment horizontal="center" vertical="center"/>
    </xf>
    <xf numFmtId="164" fontId="8" fillId="13" borderId="4" xfId="2" applyNumberFormat="1" applyFont="1" applyFill="1" applyBorder="1" applyAlignment="1">
      <alignment horizontal="center" vertical="center"/>
    </xf>
    <xf numFmtId="164" fontId="8" fillId="14" borderId="4" xfId="2" applyNumberFormat="1" applyFont="1" applyFill="1" applyBorder="1" applyAlignment="1">
      <alignment horizontal="center" vertical="center"/>
    </xf>
    <xf numFmtId="164" fontId="8" fillId="15" borderId="4" xfId="2" applyNumberFormat="1" applyFont="1" applyFill="1" applyBorder="1" applyAlignment="1">
      <alignment horizontal="center" vertical="center"/>
    </xf>
    <xf numFmtId="164" fontId="8" fillId="16" borderId="4" xfId="2" applyNumberFormat="1" applyFont="1" applyFill="1" applyBorder="1" applyAlignment="1">
      <alignment horizontal="center" vertical="center"/>
    </xf>
    <xf numFmtId="164" fontId="0" fillId="17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8" borderId="4" xfId="2" applyFont="1" applyFill="1" applyBorder="1" applyAlignment="1">
      <alignment horizontal="center" vertical="center"/>
    </xf>
    <xf numFmtId="0" fontId="11" fillId="9" borderId="4" xfId="2" applyFont="1" applyFill="1" applyBorder="1" applyAlignment="1">
      <alignment horizontal="center" vertical="center"/>
    </xf>
    <xf numFmtId="0" fontId="11" fillId="10" borderId="4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2" borderId="4" xfId="2" applyFont="1" applyFill="1" applyBorder="1" applyAlignment="1">
      <alignment horizontal="center" vertical="center"/>
    </xf>
    <xf numFmtId="0" fontId="11" fillId="13" borderId="4" xfId="2" applyFont="1" applyFill="1" applyBorder="1" applyAlignment="1">
      <alignment horizontal="center" vertical="center"/>
    </xf>
    <xf numFmtId="0" fontId="11" fillId="14" borderId="4" xfId="2" applyFont="1" applyFill="1" applyBorder="1" applyAlignment="1">
      <alignment horizontal="center" vertical="center"/>
    </xf>
    <xf numFmtId="0" fontId="11" fillId="15" borderId="4" xfId="2" applyFont="1" applyFill="1" applyBorder="1" applyAlignment="1">
      <alignment horizontal="center" vertical="center"/>
    </xf>
    <xf numFmtId="0" fontId="11" fillId="16" borderId="4" xfId="2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5" fontId="0" fillId="4" borderId="6" xfId="0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6" borderId="6" xfId="2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 vertical="center"/>
    </xf>
    <xf numFmtId="0" fontId="8" fillId="8" borderId="6" xfId="2" applyFont="1" applyFill="1" applyBorder="1" applyAlignment="1">
      <alignment horizontal="center" vertical="center"/>
    </xf>
    <xf numFmtId="0" fontId="8" fillId="9" borderId="6" xfId="2" applyFont="1" applyFill="1" applyBorder="1" applyAlignment="1">
      <alignment horizontal="center" vertical="center"/>
    </xf>
    <xf numFmtId="0" fontId="8" fillId="10" borderId="6" xfId="2" applyFont="1" applyFill="1" applyBorder="1" applyAlignment="1">
      <alignment horizontal="center" vertical="center"/>
    </xf>
    <xf numFmtId="0" fontId="8" fillId="11" borderId="6" xfId="2" applyFont="1" applyFill="1" applyBorder="1" applyAlignment="1">
      <alignment horizontal="center" vertical="center"/>
    </xf>
    <xf numFmtId="0" fontId="8" fillId="12" borderId="7" xfId="2" applyFont="1" applyFill="1" applyBorder="1" applyAlignment="1">
      <alignment horizontal="center" vertical="center"/>
    </xf>
    <xf numFmtId="0" fontId="8" fillId="13" borderId="7" xfId="2" applyFont="1" applyFill="1" applyBorder="1" applyAlignment="1">
      <alignment horizontal="center" vertical="center"/>
    </xf>
    <xf numFmtId="0" fontId="8" fillId="14" borderId="7" xfId="2" applyFont="1" applyFill="1" applyBorder="1" applyAlignment="1">
      <alignment horizontal="center" vertical="center"/>
    </xf>
    <xf numFmtId="0" fontId="8" fillId="15" borderId="7" xfId="2" applyFont="1" applyFill="1" applyBorder="1" applyAlignment="1">
      <alignment horizontal="center" vertical="center"/>
    </xf>
    <xf numFmtId="0" fontId="8" fillId="16" borderId="7" xfId="2" applyFont="1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8" fillId="4" borderId="8" xfId="3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8" fillId="4" borderId="9" xfId="2" applyFont="1" applyFill="1" applyBorder="1" applyAlignment="1">
      <alignment vertical="center"/>
    </xf>
    <xf numFmtId="0" fontId="8" fillId="6" borderId="9" xfId="2" applyFont="1" applyFill="1" applyBorder="1" applyAlignment="1">
      <alignment vertical="center"/>
    </xf>
    <xf numFmtId="0" fontId="8" fillId="7" borderId="9" xfId="2" applyFont="1" applyFill="1" applyBorder="1" applyAlignment="1">
      <alignment vertical="center"/>
    </xf>
    <xf numFmtId="0" fontId="8" fillId="8" borderId="9" xfId="2" applyFont="1" applyFill="1" applyBorder="1" applyAlignment="1">
      <alignment vertical="center"/>
    </xf>
    <xf numFmtId="0" fontId="8" fillId="9" borderId="9" xfId="2" applyFont="1" applyFill="1" applyBorder="1" applyAlignment="1">
      <alignment vertical="center"/>
    </xf>
    <xf numFmtId="0" fontId="8" fillId="10" borderId="9" xfId="2" applyFont="1" applyFill="1" applyBorder="1" applyAlignment="1">
      <alignment vertical="center"/>
    </xf>
    <xf numFmtId="0" fontId="8" fillId="11" borderId="9" xfId="2" applyFont="1" applyFill="1" applyBorder="1" applyAlignment="1">
      <alignment vertical="center"/>
    </xf>
    <xf numFmtId="0" fontId="8" fillId="12" borderId="9" xfId="2" applyFont="1" applyFill="1" applyBorder="1" applyAlignment="1">
      <alignment vertical="center"/>
    </xf>
    <xf numFmtId="0" fontId="8" fillId="13" borderId="9" xfId="2" applyFont="1" applyFill="1" applyBorder="1" applyAlignment="1">
      <alignment vertical="center"/>
    </xf>
    <xf numFmtId="0" fontId="8" fillId="14" borderId="9" xfId="2" applyFont="1" applyFill="1" applyBorder="1" applyAlignment="1">
      <alignment vertical="center"/>
    </xf>
    <xf numFmtId="0" fontId="8" fillId="15" borderId="9" xfId="2" applyFont="1" applyFill="1" applyBorder="1" applyAlignment="1">
      <alignment vertical="center"/>
    </xf>
    <xf numFmtId="0" fontId="8" fillId="16" borderId="9" xfId="2" applyFont="1" applyFill="1" applyBorder="1" applyAlignment="1">
      <alignment vertical="center"/>
    </xf>
    <xf numFmtId="40" fontId="0" fillId="17" borderId="8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left" vertical="center" readingOrder="1"/>
    </xf>
    <xf numFmtId="40" fontId="0" fillId="4" borderId="2" xfId="0" applyNumberFormat="1" applyFill="1" applyBorder="1" applyAlignment="1">
      <alignment vertical="center"/>
    </xf>
    <xf numFmtId="40" fontId="6" fillId="5" borderId="2" xfId="0" applyNumberFormat="1" applyFont="1" applyFill="1" applyBorder="1" applyAlignment="1">
      <alignment vertical="center"/>
    </xf>
    <xf numFmtId="40" fontId="6" fillId="0" borderId="2" xfId="0" applyNumberFormat="1" applyFont="1" applyBorder="1" applyAlignment="1">
      <alignment vertical="center"/>
    </xf>
    <xf numFmtId="40" fontId="6" fillId="4" borderId="2" xfId="0" applyNumberFormat="1" applyFont="1" applyFill="1" applyBorder="1" applyAlignment="1">
      <alignment vertical="center"/>
    </xf>
    <xf numFmtId="40" fontId="8" fillId="4" borderId="2" xfId="3" applyNumberFormat="1" applyFont="1" applyFill="1" applyBorder="1" applyAlignment="1">
      <alignment vertical="center"/>
    </xf>
    <xf numFmtId="40" fontId="8" fillId="0" borderId="2" xfId="2" applyNumberFormat="1" applyFont="1" applyFill="1" applyBorder="1" applyAlignment="1">
      <alignment vertical="center"/>
    </xf>
    <xf numFmtId="40" fontId="8" fillId="4" borderId="4" xfId="3" applyNumberFormat="1" applyFont="1" applyFill="1" applyBorder="1" applyAlignment="1">
      <alignment vertical="center"/>
    </xf>
    <xf numFmtId="40" fontId="8" fillId="0" borderId="11" xfId="2" applyNumberFormat="1" applyFont="1" applyFill="1" applyBorder="1" applyAlignment="1">
      <alignment vertical="center"/>
    </xf>
    <xf numFmtId="40" fontId="8" fillId="4" borderId="11" xfId="3" applyNumberFormat="1" applyFont="1" applyFill="1" applyBorder="1" applyAlignment="1">
      <alignment vertical="center"/>
    </xf>
    <xf numFmtId="40" fontId="8" fillId="4" borderId="11" xfId="2" applyNumberFormat="1" applyFont="1" applyFill="1" applyBorder="1" applyAlignment="1">
      <alignment vertical="center"/>
    </xf>
    <xf numFmtId="40" fontId="8" fillId="6" borderId="12" xfId="2" applyNumberFormat="1" applyFont="1" applyFill="1" applyBorder="1" applyAlignment="1">
      <alignment vertical="center"/>
    </xf>
    <xf numFmtId="40" fontId="8" fillId="7" borderId="11" xfId="2" applyNumberFormat="1" applyFont="1" applyFill="1" applyBorder="1" applyAlignment="1">
      <alignment vertical="center"/>
    </xf>
    <xf numFmtId="40" fontId="8" fillId="8" borderId="12" xfId="2" applyNumberFormat="1" applyFont="1" applyFill="1" applyBorder="1" applyAlignment="1">
      <alignment vertical="center"/>
    </xf>
    <xf numFmtId="40" fontId="8" fillId="9" borderId="12" xfId="2" applyNumberFormat="1" applyFont="1" applyFill="1" applyBorder="1" applyAlignment="1">
      <alignment vertical="center"/>
    </xf>
    <xf numFmtId="40" fontId="8" fillId="10" borderId="12" xfId="2" applyNumberFormat="1" applyFont="1" applyFill="1" applyBorder="1" applyAlignment="1">
      <alignment vertical="center"/>
    </xf>
    <xf numFmtId="40" fontId="8" fillId="11" borderId="12" xfId="2" applyNumberFormat="1" applyFont="1" applyFill="1" applyBorder="1" applyAlignment="1">
      <alignment vertical="center"/>
    </xf>
    <xf numFmtId="40" fontId="8" fillId="12" borderId="11" xfId="2" applyNumberFormat="1" applyFont="1" applyFill="1" applyBorder="1" applyAlignment="1">
      <alignment vertical="center"/>
    </xf>
    <xf numFmtId="40" fontId="8" fillId="13" borderId="4" xfId="2" applyNumberFormat="1" applyFont="1" applyFill="1" applyBorder="1" applyAlignment="1">
      <alignment vertical="center"/>
    </xf>
    <xf numFmtId="40" fontId="8" fillId="14" borderId="4" xfId="2" applyNumberFormat="1" applyFont="1" applyFill="1" applyBorder="1" applyAlignment="1">
      <alignment vertical="center"/>
    </xf>
    <xf numFmtId="40" fontId="8" fillId="15" borderId="4" xfId="2" applyNumberFormat="1" applyFont="1" applyFill="1" applyBorder="1" applyAlignment="1">
      <alignment vertical="center"/>
    </xf>
    <xf numFmtId="40" fontId="8" fillId="16" borderId="4" xfId="2" applyNumberFormat="1" applyFont="1" applyFill="1" applyBorder="1" applyAlignment="1">
      <alignment vertical="center"/>
    </xf>
    <xf numFmtId="40" fontId="0" fillId="17" borderId="2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left" vertical="center" indent="2"/>
    </xf>
    <xf numFmtId="40" fontId="1" fillId="4" borderId="2" xfId="1" applyNumberFormat="1" applyFont="1" applyFill="1" applyBorder="1" applyAlignment="1">
      <alignment vertical="center"/>
    </xf>
    <xf numFmtId="40" fontId="8" fillId="0" borderId="4" xfId="2" applyNumberFormat="1" applyFont="1" applyFill="1" applyBorder="1" applyAlignment="1">
      <alignment vertical="center"/>
    </xf>
    <xf numFmtId="40" fontId="8" fillId="4" borderId="4" xfId="2" applyNumberFormat="1" applyFont="1" applyFill="1" applyBorder="1" applyAlignment="1">
      <alignment vertical="center"/>
    </xf>
    <xf numFmtId="40" fontId="8" fillId="6" borderId="4" xfId="2" applyNumberFormat="1" applyFont="1" applyFill="1" applyBorder="1" applyAlignment="1">
      <alignment vertical="center"/>
    </xf>
    <xf numFmtId="40" fontId="8" fillId="7" borderId="4" xfId="2" applyNumberFormat="1" applyFont="1" applyFill="1" applyBorder="1" applyAlignment="1">
      <alignment vertical="center"/>
    </xf>
    <xf numFmtId="40" fontId="8" fillId="8" borderId="4" xfId="2" applyNumberFormat="1" applyFont="1" applyFill="1" applyBorder="1" applyAlignment="1">
      <alignment vertical="center"/>
    </xf>
    <xf numFmtId="40" fontId="8" fillId="9" borderId="4" xfId="2" applyNumberFormat="1" applyFont="1" applyFill="1" applyBorder="1" applyAlignment="1">
      <alignment vertical="center"/>
    </xf>
    <xf numFmtId="40" fontId="8" fillId="10" borderId="4" xfId="2" applyNumberFormat="1" applyFont="1" applyFill="1" applyBorder="1" applyAlignment="1">
      <alignment vertical="center"/>
    </xf>
    <xf numFmtId="40" fontId="8" fillId="11" borderId="4" xfId="2" applyNumberFormat="1" applyFont="1" applyFill="1" applyBorder="1" applyAlignment="1">
      <alignment vertical="center"/>
    </xf>
    <xf numFmtId="40" fontId="8" fillId="12" borderId="4" xfId="2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40" fontId="14" fillId="4" borderId="2" xfId="1" applyNumberFormat="1" applyFont="1" applyFill="1" applyBorder="1" applyAlignment="1">
      <alignment vertical="center"/>
    </xf>
    <xf numFmtId="40" fontId="15" fillId="5" borderId="2" xfId="1" applyNumberFormat="1" applyFont="1" applyFill="1" applyBorder="1" applyAlignment="1">
      <alignment vertical="center"/>
    </xf>
    <xf numFmtId="40" fontId="15" fillId="0" borderId="2" xfId="1" applyNumberFormat="1" applyFont="1" applyFill="1" applyBorder="1" applyAlignment="1">
      <alignment vertical="center"/>
    </xf>
    <xf numFmtId="40" fontId="15" fillId="4" borderId="2" xfId="0" applyNumberFormat="1" applyFont="1" applyFill="1" applyBorder="1" applyAlignment="1">
      <alignment vertical="center"/>
    </xf>
    <xf numFmtId="40" fontId="16" fillId="4" borderId="2" xfId="3" applyNumberFormat="1" applyFont="1" applyFill="1" applyBorder="1" applyAlignment="1">
      <alignment vertical="center"/>
    </xf>
    <xf numFmtId="40" fontId="16" fillId="0" borderId="2" xfId="2" applyNumberFormat="1" applyFont="1" applyFill="1" applyBorder="1" applyAlignment="1">
      <alignment vertical="center"/>
    </xf>
    <xf numFmtId="40" fontId="16" fillId="0" borderId="4" xfId="2" applyNumberFormat="1" applyFont="1" applyFill="1" applyBorder="1" applyAlignment="1">
      <alignment vertical="center"/>
    </xf>
    <xf numFmtId="40" fontId="16" fillId="4" borderId="4" xfId="2" applyNumberFormat="1" applyFont="1" applyFill="1" applyBorder="1" applyAlignment="1">
      <alignment vertical="center"/>
    </xf>
    <xf numFmtId="40" fontId="16" fillId="6" borderId="4" xfId="2" applyNumberFormat="1" applyFont="1" applyFill="1" applyBorder="1" applyAlignment="1">
      <alignment vertical="center"/>
    </xf>
    <xf numFmtId="40" fontId="16" fillId="7" borderId="4" xfId="2" applyNumberFormat="1" applyFont="1" applyFill="1" applyBorder="1" applyAlignment="1">
      <alignment vertical="center"/>
    </xf>
    <xf numFmtId="40" fontId="16" fillId="8" borderId="4" xfId="2" applyNumberFormat="1" applyFont="1" applyFill="1" applyBorder="1" applyAlignment="1">
      <alignment vertical="center"/>
    </xf>
    <xf numFmtId="40" fontId="16" fillId="9" borderId="4" xfId="2" applyNumberFormat="1" applyFont="1" applyFill="1" applyBorder="1" applyAlignment="1">
      <alignment vertical="center"/>
    </xf>
    <xf numFmtId="40" fontId="16" fillId="10" borderId="4" xfId="2" applyNumberFormat="1" applyFont="1" applyFill="1" applyBorder="1" applyAlignment="1">
      <alignment vertical="center"/>
    </xf>
    <xf numFmtId="40" fontId="16" fillId="11" borderId="4" xfId="2" applyNumberFormat="1" applyFont="1" applyFill="1" applyBorder="1" applyAlignment="1">
      <alignment vertical="center"/>
    </xf>
    <xf numFmtId="40" fontId="16" fillId="12" borderId="4" xfId="2" applyNumberFormat="1" applyFont="1" applyFill="1" applyBorder="1" applyAlignment="1">
      <alignment vertical="center"/>
    </xf>
    <xf numFmtId="40" fontId="16" fillId="13" borderId="4" xfId="2" applyNumberFormat="1" applyFont="1" applyFill="1" applyBorder="1" applyAlignment="1">
      <alignment vertical="center"/>
    </xf>
    <xf numFmtId="40" fontId="16" fillId="14" borderId="4" xfId="2" applyNumberFormat="1" applyFont="1" applyFill="1" applyBorder="1" applyAlignment="1">
      <alignment vertical="center"/>
    </xf>
    <xf numFmtId="40" fontId="16" fillId="15" borderId="4" xfId="2" applyNumberFormat="1" applyFont="1" applyFill="1" applyBorder="1" applyAlignment="1">
      <alignment vertical="center"/>
    </xf>
    <xf numFmtId="40" fontId="16" fillId="16" borderId="4" xfId="2" applyNumberFormat="1" applyFont="1" applyFill="1" applyBorder="1" applyAlignment="1">
      <alignment vertical="center"/>
    </xf>
    <xf numFmtId="40" fontId="16" fillId="17" borderId="4" xfId="2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40" fontId="6" fillId="5" borderId="2" xfId="1" applyNumberFormat="1" applyFont="1" applyFill="1" applyBorder="1" applyAlignment="1">
      <alignment vertical="center"/>
    </xf>
    <xf numFmtId="40" fontId="6" fillId="0" borderId="2" xfId="1" applyNumberFormat="1" applyFont="1" applyFill="1" applyBorder="1" applyAlignment="1">
      <alignment vertical="center"/>
    </xf>
    <xf numFmtId="0" fontId="0" fillId="5" borderId="2" xfId="0" applyFill="1" applyBorder="1" applyAlignment="1">
      <alignment horizontal="left" vertical="center" indent="2"/>
    </xf>
    <xf numFmtId="40" fontId="15" fillId="0" borderId="2" xfId="0" applyNumberFormat="1" applyFont="1" applyBorder="1" applyAlignment="1">
      <alignment vertical="center"/>
    </xf>
    <xf numFmtId="40" fontId="14" fillId="17" borderId="2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0" fontId="13" fillId="10" borderId="2" xfId="0" applyFont="1" applyFill="1" applyBorder="1" applyAlignment="1">
      <alignment vertical="center"/>
    </xf>
    <xf numFmtId="0" fontId="13" fillId="11" borderId="2" xfId="0" applyFont="1" applyFill="1" applyBorder="1" applyAlignment="1">
      <alignment vertical="center"/>
    </xf>
    <xf numFmtId="0" fontId="13" fillId="12" borderId="4" xfId="0" applyFont="1" applyFill="1" applyBorder="1" applyAlignment="1">
      <alignment vertical="center"/>
    </xf>
    <xf numFmtId="0" fontId="13" fillId="13" borderId="4" xfId="0" applyFont="1" applyFill="1" applyBorder="1" applyAlignment="1">
      <alignment vertical="center"/>
    </xf>
    <xf numFmtId="0" fontId="13" fillId="14" borderId="4" xfId="0" applyFont="1" applyFill="1" applyBorder="1" applyAlignment="1">
      <alignment vertical="center"/>
    </xf>
    <xf numFmtId="0" fontId="13" fillId="15" borderId="4" xfId="0" applyFont="1" applyFill="1" applyBorder="1" applyAlignment="1">
      <alignment vertical="center"/>
    </xf>
    <xf numFmtId="0" fontId="13" fillId="16" borderId="4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0" fontId="3" fillId="4" borderId="2" xfId="0" applyNumberFormat="1" applyFont="1" applyFill="1" applyBorder="1" applyAlignment="1">
      <alignment vertical="center"/>
    </xf>
    <xf numFmtId="40" fontId="5" fillId="5" borderId="2" xfId="0" applyNumberFormat="1" applyFont="1" applyFill="1" applyBorder="1" applyAlignment="1">
      <alignment vertical="center"/>
    </xf>
    <xf numFmtId="40" fontId="5" fillId="0" borderId="2" xfId="0" applyNumberFormat="1" applyFont="1" applyBorder="1" applyAlignment="1">
      <alignment vertical="center"/>
    </xf>
    <xf numFmtId="40" fontId="5" fillId="4" borderId="2" xfId="0" applyNumberFormat="1" applyFont="1" applyFill="1" applyBorder="1" applyAlignment="1">
      <alignment vertical="center"/>
    </xf>
    <xf numFmtId="40" fontId="17" fillId="4" borderId="2" xfId="3" applyNumberFormat="1" applyFont="1" applyFill="1" applyBorder="1" applyAlignment="1">
      <alignment vertical="center"/>
    </xf>
    <xf numFmtId="40" fontId="17" fillId="0" borderId="2" xfId="2" applyNumberFormat="1" applyFont="1" applyFill="1" applyBorder="1" applyAlignment="1">
      <alignment vertical="center"/>
    </xf>
    <xf numFmtId="40" fontId="17" fillId="0" borderId="4" xfId="2" applyNumberFormat="1" applyFont="1" applyFill="1" applyBorder="1" applyAlignment="1">
      <alignment vertical="center"/>
    </xf>
    <xf numFmtId="40" fontId="17" fillId="4" borderId="4" xfId="2" applyNumberFormat="1" applyFont="1" applyFill="1" applyBorder="1" applyAlignment="1">
      <alignment vertical="center"/>
    </xf>
    <xf numFmtId="40" fontId="17" fillId="6" borderId="4" xfId="2" applyNumberFormat="1" applyFont="1" applyFill="1" applyBorder="1" applyAlignment="1">
      <alignment vertical="center"/>
    </xf>
    <xf numFmtId="40" fontId="17" fillId="7" borderId="4" xfId="2" applyNumberFormat="1" applyFont="1" applyFill="1" applyBorder="1" applyAlignment="1">
      <alignment vertical="center"/>
    </xf>
    <xf numFmtId="40" fontId="17" fillId="8" borderId="4" xfId="2" applyNumberFormat="1" applyFont="1" applyFill="1" applyBorder="1" applyAlignment="1">
      <alignment vertical="center"/>
    </xf>
    <xf numFmtId="40" fontId="17" fillId="9" borderId="4" xfId="2" applyNumberFormat="1" applyFont="1" applyFill="1" applyBorder="1" applyAlignment="1">
      <alignment vertical="center"/>
    </xf>
    <xf numFmtId="40" fontId="17" fillId="10" borderId="4" xfId="2" applyNumberFormat="1" applyFont="1" applyFill="1" applyBorder="1" applyAlignment="1">
      <alignment vertical="center"/>
    </xf>
    <xf numFmtId="40" fontId="17" fillId="11" borderId="4" xfId="2" applyNumberFormat="1" applyFont="1" applyFill="1" applyBorder="1" applyAlignment="1">
      <alignment vertical="center"/>
    </xf>
    <xf numFmtId="40" fontId="17" fillId="12" borderId="4" xfId="2" applyNumberFormat="1" applyFont="1" applyFill="1" applyBorder="1" applyAlignment="1">
      <alignment vertical="center"/>
    </xf>
    <xf numFmtId="40" fontId="17" fillId="13" borderId="4" xfId="2" applyNumberFormat="1" applyFont="1" applyFill="1" applyBorder="1" applyAlignment="1">
      <alignment vertical="center"/>
    </xf>
    <xf numFmtId="40" fontId="17" fillId="14" borderId="4" xfId="2" applyNumberFormat="1" applyFont="1" applyFill="1" applyBorder="1" applyAlignment="1">
      <alignment vertical="center"/>
    </xf>
    <xf numFmtId="40" fontId="17" fillId="15" borderId="4" xfId="2" applyNumberFormat="1" applyFont="1" applyFill="1" applyBorder="1" applyAlignment="1">
      <alignment vertical="center"/>
    </xf>
    <xf numFmtId="40" fontId="17" fillId="16" borderId="4" xfId="2" applyNumberFormat="1" applyFont="1" applyFill="1" applyBorder="1" applyAlignment="1">
      <alignment vertical="center"/>
    </xf>
    <xf numFmtId="40" fontId="17" fillId="17" borderId="4" xfId="2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40" fontId="0" fillId="4" borderId="10" xfId="0" applyNumberFormat="1" applyFill="1" applyBorder="1" applyAlignment="1">
      <alignment vertical="center"/>
    </xf>
    <xf numFmtId="40" fontId="6" fillId="5" borderId="10" xfId="0" applyNumberFormat="1" applyFont="1" applyFill="1" applyBorder="1" applyAlignment="1">
      <alignment vertical="center"/>
    </xf>
    <xf numFmtId="40" fontId="6" fillId="0" borderId="10" xfId="0" applyNumberFormat="1" applyFont="1" applyBorder="1" applyAlignment="1">
      <alignment vertical="center"/>
    </xf>
    <xf numFmtId="40" fontId="6" fillId="4" borderId="10" xfId="0" applyNumberFormat="1" applyFont="1" applyFill="1" applyBorder="1" applyAlignment="1">
      <alignment vertical="center"/>
    </xf>
    <xf numFmtId="40" fontId="8" fillId="4" borderId="10" xfId="3" applyNumberFormat="1" applyFont="1" applyFill="1" applyBorder="1" applyAlignment="1">
      <alignment vertical="center"/>
    </xf>
    <xf numFmtId="40" fontId="8" fillId="0" borderId="10" xfId="2" applyNumberFormat="1" applyFont="1" applyFill="1" applyBorder="1" applyAlignment="1">
      <alignment vertical="center"/>
    </xf>
    <xf numFmtId="40" fontId="8" fillId="0" borderId="13" xfId="2" applyNumberFormat="1" applyFont="1" applyFill="1" applyBorder="1" applyAlignment="1">
      <alignment vertical="center"/>
    </xf>
    <xf numFmtId="40" fontId="8" fillId="4" borderId="13" xfId="2" applyNumberFormat="1" applyFont="1" applyFill="1" applyBorder="1" applyAlignment="1">
      <alignment vertical="center"/>
    </xf>
    <xf numFmtId="40" fontId="8" fillId="6" borderId="13" xfId="2" applyNumberFormat="1" applyFont="1" applyFill="1" applyBorder="1" applyAlignment="1">
      <alignment vertical="center"/>
    </xf>
    <xf numFmtId="40" fontId="8" fillId="7" borderId="13" xfId="2" applyNumberFormat="1" applyFont="1" applyFill="1" applyBorder="1" applyAlignment="1">
      <alignment vertical="center"/>
    </xf>
    <xf numFmtId="40" fontId="8" fillId="8" borderId="13" xfId="2" applyNumberFormat="1" applyFont="1" applyFill="1" applyBorder="1" applyAlignment="1">
      <alignment vertical="center"/>
    </xf>
    <xf numFmtId="40" fontId="8" fillId="9" borderId="13" xfId="2" applyNumberFormat="1" applyFont="1" applyFill="1" applyBorder="1" applyAlignment="1">
      <alignment vertical="center"/>
    </xf>
    <xf numFmtId="40" fontId="8" fillId="10" borderId="13" xfId="2" applyNumberFormat="1" applyFont="1" applyFill="1" applyBorder="1" applyAlignment="1">
      <alignment vertical="center"/>
    </xf>
    <xf numFmtId="40" fontId="8" fillId="11" borderId="13" xfId="2" applyNumberFormat="1" applyFont="1" applyFill="1" applyBorder="1" applyAlignment="1">
      <alignment vertical="center"/>
    </xf>
    <xf numFmtId="40" fontId="8" fillId="12" borderId="13" xfId="2" applyNumberFormat="1" applyFont="1" applyFill="1" applyBorder="1" applyAlignment="1">
      <alignment vertical="center"/>
    </xf>
    <xf numFmtId="40" fontId="8" fillId="13" borderId="13" xfId="2" applyNumberFormat="1" applyFont="1" applyFill="1" applyBorder="1" applyAlignment="1">
      <alignment vertical="center"/>
    </xf>
    <xf numFmtId="40" fontId="8" fillId="14" borderId="13" xfId="2" applyNumberFormat="1" applyFont="1" applyFill="1" applyBorder="1" applyAlignment="1">
      <alignment vertical="center"/>
    </xf>
    <xf numFmtId="40" fontId="8" fillId="15" borderId="13" xfId="2" applyNumberFormat="1" applyFont="1" applyFill="1" applyBorder="1" applyAlignment="1">
      <alignment vertical="center"/>
    </xf>
    <xf numFmtId="40" fontId="8" fillId="16" borderId="13" xfId="2" applyNumberFormat="1" applyFont="1" applyFill="1" applyBorder="1" applyAlignment="1">
      <alignment vertical="center"/>
    </xf>
    <xf numFmtId="40" fontId="0" fillId="17" borderId="6" xfId="0" applyNumberFormat="1" applyFill="1" applyBorder="1" applyAlignment="1">
      <alignment vertical="center"/>
    </xf>
    <xf numFmtId="40" fontId="0" fillId="4" borderId="14" xfId="0" applyNumberFormat="1" applyFill="1" applyBorder="1" applyAlignment="1">
      <alignment vertical="center"/>
    </xf>
    <xf numFmtId="40" fontId="6" fillId="5" borderId="14" xfId="0" applyNumberFormat="1" applyFont="1" applyFill="1" applyBorder="1" applyAlignment="1">
      <alignment vertical="center"/>
    </xf>
    <xf numFmtId="40" fontId="6" fillId="0" borderId="14" xfId="0" applyNumberFormat="1" applyFont="1" applyBorder="1" applyAlignment="1">
      <alignment vertical="center"/>
    </xf>
    <xf numFmtId="40" fontId="6" fillId="4" borderId="14" xfId="0" applyNumberFormat="1" applyFont="1" applyFill="1" applyBorder="1" applyAlignment="1">
      <alignment vertical="center"/>
    </xf>
    <xf numFmtId="40" fontId="8" fillId="4" borderId="14" xfId="3" applyNumberFormat="1" applyFont="1" applyFill="1" applyBorder="1" applyAlignment="1">
      <alignment vertical="center"/>
    </xf>
    <xf numFmtId="40" fontId="8" fillId="0" borderId="14" xfId="2" applyNumberFormat="1" applyFont="1" applyFill="1" applyBorder="1" applyAlignment="1">
      <alignment vertical="center"/>
    </xf>
    <xf numFmtId="40" fontId="8" fillId="4" borderId="15" xfId="3" applyNumberFormat="1" applyFont="1" applyFill="1" applyBorder="1" applyAlignment="1">
      <alignment vertical="center"/>
    </xf>
    <xf numFmtId="40" fontId="8" fillId="0" borderId="16" xfId="2" applyNumberFormat="1" applyFont="1" applyFill="1" applyBorder="1" applyAlignment="1">
      <alignment vertical="center"/>
    </xf>
    <xf numFmtId="40" fontId="8" fillId="4" borderId="16" xfId="3" applyNumberFormat="1" applyFont="1" applyFill="1" applyBorder="1" applyAlignment="1">
      <alignment vertical="center"/>
    </xf>
    <xf numFmtId="40" fontId="8" fillId="4" borderId="16" xfId="2" applyNumberFormat="1" applyFont="1" applyFill="1" applyBorder="1" applyAlignment="1">
      <alignment vertical="center"/>
    </xf>
    <xf numFmtId="40" fontId="8" fillId="6" borderId="17" xfId="2" applyNumberFormat="1" applyFont="1" applyFill="1" applyBorder="1" applyAlignment="1">
      <alignment vertical="center"/>
    </xf>
    <xf numFmtId="40" fontId="8" fillId="7" borderId="16" xfId="2" applyNumberFormat="1" applyFont="1" applyFill="1" applyBorder="1" applyAlignment="1">
      <alignment vertical="center"/>
    </xf>
    <xf numFmtId="40" fontId="8" fillId="8" borderId="17" xfId="2" applyNumberFormat="1" applyFont="1" applyFill="1" applyBorder="1" applyAlignment="1">
      <alignment vertical="center"/>
    </xf>
    <xf numFmtId="40" fontId="8" fillId="9" borderId="17" xfId="2" applyNumberFormat="1" applyFont="1" applyFill="1" applyBorder="1" applyAlignment="1">
      <alignment vertical="center"/>
    </xf>
    <xf numFmtId="40" fontId="8" fillId="10" borderId="17" xfId="2" applyNumberFormat="1" applyFont="1" applyFill="1" applyBorder="1" applyAlignment="1">
      <alignment vertical="center"/>
    </xf>
    <xf numFmtId="40" fontId="8" fillId="11" borderId="17" xfId="2" applyNumberFormat="1" applyFont="1" applyFill="1" applyBorder="1" applyAlignment="1">
      <alignment vertical="center"/>
    </xf>
    <xf numFmtId="40" fontId="8" fillId="12" borderId="16" xfId="2" applyNumberFormat="1" applyFont="1" applyFill="1" applyBorder="1" applyAlignment="1">
      <alignment vertical="center"/>
    </xf>
    <xf numFmtId="40" fontId="8" fillId="13" borderId="15" xfId="2" applyNumberFormat="1" applyFont="1" applyFill="1" applyBorder="1" applyAlignment="1">
      <alignment vertical="center"/>
    </xf>
    <xf numFmtId="40" fontId="8" fillId="14" borderId="15" xfId="2" applyNumberFormat="1" applyFont="1" applyFill="1" applyBorder="1" applyAlignment="1">
      <alignment vertical="center"/>
    </xf>
    <xf numFmtId="40" fontId="8" fillId="15" borderId="15" xfId="2" applyNumberFormat="1" applyFont="1" applyFill="1" applyBorder="1" applyAlignment="1">
      <alignment vertical="center"/>
    </xf>
    <xf numFmtId="40" fontId="8" fillId="16" borderId="15" xfId="2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40" fontId="14" fillId="4" borderId="2" xfId="0" applyNumberFormat="1" applyFont="1" applyFill="1" applyBorder="1" applyAlignment="1">
      <alignment vertical="center"/>
    </xf>
    <xf numFmtId="40" fontId="14" fillId="5" borderId="2" xfId="0" applyNumberFormat="1" applyFont="1" applyFill="1" applyBorder="1" applyAlignment="1">
      <alignment vertical="center"/>
    </xf>
    <xf numFmtId="40" fontId="14" fillId="0" borderId="2" xfId="0" applyNumberFormat="1" applyFont="1" applyBorder="1" applyAlignment="1">
      <alignment vertical="center"/>
    </xf>
    <xf numFmtId="40" fontId="16" fillId="0" borderId="2" xfId="3" applyNumberFormat="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40" fontId="0" fillId="5" borderId="2" xfId="0" applyNumberFormat="1" applyFill="1" applyBorder="1" applyAlignment="1">
      <alignment vertical="center"/>
    </xf>
    <xf numFmtId="40" fontId="0" fillId="0" borderId="2" xfId="0" applyNumberFormat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4" borderId="11" xfId="2" applyFont="1" applyFill="1" applyBorder="1" applyAlignment="1">
      <alignment vertical="center"/>
    </xf>
    <xf numFmtId="0" fontId="8" fillId="6" borderId="12" xfId="2" applyFont="1" applyFill="1" applyBorder="1" applyAlignment="1">
      <alignment vertical="center"/>
    </xf>
    <xf numFmtId="0" fontId="8" fillId="7" borderId="11" xfId="2" applyFont="1" applyFill="1" applyBorder="1" applyAlignment="1">
      <alignment vertical="center"/>
    </xf>
    <xf numFmtId="0" fontId="8" fillId="8" borderId="12" xfId="2" applyFont="1" applyFill="1" applyBorder="1" applyAlignment="1">
      <alignment vertical="center"/>
    </xf>
    <xf numFmtId="0" fontId="8" fillId="9" borderId="12" xfId="2" applyFont="1" applyFill="1" applyBorder="1" applyAlignment="1">
      <alignment vertical="center"/>
    </xf>
    <xf numFmtId="0" fontId="8" fillId="10" borderId="12" xfId="2" applyFont="1" applyFill="1" applyBorder="1" applyAlignment="1">
      <alignment vertical="center"/>
    </xf>
    <xf numFmtId="0" fontId="8" fillId="11" borderId="12" xfId="2" applyFont="1" applyFill="1" applyBorder="1" applyAlignment="1">
      <alignment vertical="center"/>
    </xf>
    <xf numFmtId="0" fontId="8" fillId="12" borderId="11" xfId="2" applyFont="1" applyFill="1" applyBorder="1" applyAlignment="1">
      <alignment vertical="center"/>
    </xf>
    <xf numFmtId="0" fontId="8" fillId="13" borderId="4" xfId="2" applyFont="1" applyFill="1" applyBorder="1" applyAlignment="1">
      <alignment vertical="center"/>
    </xf>
    <xf numFmtId="0" fontId="8" fillId="14" borderId="4" xfId="2" applyFont="1" applyFill="1" applyBorder="1" applyAlignment="1">
      <alignment vertical="center"/>
    </xf>
    <xf numFmtId="0" fontId="8" fillId="15" borderId="4" xfId="2" applyFont="1" applyFill="1" applyBorder="1" applyAlignment="1">
      <alignment vertical="center"/>
    </xf>
    <xf numFmtId="0" fontId="8" fillId="16" borderId="4" xfId="2" applyFont="1" applyFill="1" applyBorder="1" applyAlignment="1">
      <alignment vertical="center"/>
    </xf>
    <xf numFmtId="40" fontId="0" fillId="17" borderId="2" xfId="0" applyNumberFormat="1" applyFill="1" applyBorder="1" applyAlignment="1">
      <alignment horizontal="right" vertical="center"/>
    </xf>
    <xf numFmtId="40" fontId="15" fillId="5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40" fontId="14" fillId="17" borderId="2" xfId="0" applyNumberFormat="1" applyFont="1" applyFill="1" applyBorder="1" applyAlignment="1">
      <alignment horizontal="right" vertical="center"/>
    </xf>
    <xf numFmtId="40" fontId="8" fillId="6" borderId="11" xfId="2" applyNumberFormat="1" applyFont="1" applyFill="1" applyBorder="1" applyAlignment="1">
      <alignment vertical="center"/>
    </xf>
    <xf numFmtId="40" fontId="8" fillId="8" borderId="2" xfId="2" applyNumberFormat="1" applyFont="1" applyFill="1" applyBorder="1" applyAlignment="1">
      <alignment vertical="center"/>
    </xf>
    <xf numFmtId="40" fontId="8" fillId="9" borderId="11" xfId="2" applyNumberFormat="1" applyFont="1" applyFill="1" applyBorder="1" applyAlignment="1">
      <alignment vertical="center"/>
    </xf>
    <xf numFmtId="40" fontId="8" fillId="10" borderId="11" xfId="2" applyNumberFormat="1" applyFont="1" applyFill="1" applyBorder="1" applyAlignment="1">
      <alignment vertical="center"/>
    </xf>
    <xf numFmtId="40" fontId="8" fillId="11" borderId="11" xfId="2" applyNumberFormat="1" applyFont="1" applyFill="1" applyBorder="1" applyAlignment="1">
      <alignment vertical="center"/>
    </xf>
    <xf numFmtId="40" fontId="8" fillId="8" borderId="11" xfId="2" applyNumberFormat="1" applyFont="1" applyFill="1" applyBorder="1" applyAlignment="1">
      <alignment vertical="center"/>
    </xf>
    <xf numFmtId="40" fontId="8" fillId="4" borderId="2" xfId="2" applyNumberFormat="1" applyFont="1" applyFill="1" applyBorder="1" applyAlignment="1">
      <alignment vertical="center"/>
    </xf>
    <xf numFmtId="40" fontId="8" fillId="6" borderId="2" xfId="2" applyNumberFormat="1" applyFont="1" applyFill="1" applyBorder="1" applyAlignment="1">
      <alignment vertical="center"/>
    </xf>
    <xf numFmtId="40" fontId="8" fillId="7" borderId="2" xfId="2" applyNumberFormat="1" applyFont="1" applyFill="1" applyBorder="1" applyAlignment="1">
      <alignment vertical="center"/>
    </xf>
    <xf numFmtId="40" fontId="8" fillId="4" borderId="12" xfId="3" applyNumberFormat="1" applyFont="1" applyFill="1" applyBorder="1" applyAlignment="1">
      <alignment vertical="center"/>
    </xf>
    <xf numFmtId="40" fontId="8" fillId="9" borderId="2" xfId="2" applyNumberFormat="1" applyFont="1" applyFill="1" applyBorder="1" applyAlignment="1">
      <alignment vertical="center"/>
    </xf>
    <xf numFmtId="40" fontId="8" fillId="10" borderId="2" xfId="2" applyNumberFormat="1" applyFont="1" applyFill="1" applyBorder="1" applyAlignment="1">
      <alignment vertical="center"/>
    </xf>
    <xf numFmtId="40" fontId="8" fillId="11" borderId="2" xfId="2" applyNumberFormat="1" applyFont="1" applyFill="1" applyBorder="1" applyAlignment="1">
      <alignment vertical="center"/>
    </xf>
    <xf numFmtId="40" fontId="16" fillId="6" borderId="11" xfId="2" applyNumberFormat="1" applyFont="1" applyFill="1" applyBorder="1" applyAlignment="1">
      <alignment vertical="center"/>
    </xf>
    <xf numFmtId="40" fontId="16" fillId="8" borderId="12" xfId="2" applyNumberFormat="1" applyFont="1" applyFill="1" applyBorder="1" applyAlignment="1">
      <alignment vertical="center"/>
    </xf>
    <xf numFmtId="40" fontId="16" fillId="9" borderId="11" xfId="2" applyNumberFormat="1" applyFont="1" applyFill="1" applyBorder="1" applyAlignment="1">
      <alignment vertical="center"/>
    </xf>
    <xf numFmtId="40" fontId="16" fillId="9" borderId="2" xfId="2" applyNumberFormat="1" applyFont="1" applyFill="1" applyBorder="1" applyAlignment="1">
      <alignment vertical="center"/>
    </xf>
    <xf numFmtId="40" fontId="16" fillId="10" borderId="2" xfId="2" applyNumberFormat="1" applyFont="1" applyFill="1" applyBorder="1" applyAlignment="1">
      <alignment vertical="center"/>
    </xf>
    <xf numFmtId="40" fontId="16" fillId="11" borderId="2" xfId="2" applyNumberFormat="1" applyFont="1" applyFill="1" applyBorder="1" applyAlignment="1">
      <alignment vertical="center"/>
    </xf>
    <xf numFmtId="40" fontId="16" fillId="8" borderId="2" xfId="2" applyNumberFormat="1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40" fontId="0" fillId="17" borderId="12" xfId="0" applyNumberForma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0" fontId="5" fillId="4" borderId="18" xfId="0" applyNumberFormat="1" applyFont="1" applyFill="1" applyBorder="1" applyAlignment="1">
      <alignment vertical="center"/>
    </xf>
    <xf numFmtId="40" fontId="6" fillId="5" borderId="4" xfId="0" applyNumberFormat="1" applyFont="1" applyFill="1" applyBorder="1" applyAlignment="1">
      <alignment vertical="center"/>
    </xf>
    <xf numFmtId="40" fontId="6" fillId="0" borderId="12" xfId="0" applyNumberFormat="1" applyFont="1" applyBorder="1" applyAlignment="1">
      <alignment vertical="center"/>
    </xf>
    <xf numFmtId="40" fontId="8" fillId="4" borderId="18" xfId="3" applyNumberFormat="1" applyFont="1" applyFill="1" applyBorder="1" applyAlignment="1">
      <alignment vertical="center"/>
    </xf>
    <xf numFmtId="40" fontId="6" fillId="0" borderId="4" xfId="0" applyNumberFormat="1" applyFont="1" applyBorder="1" applyAlignment="1">
      <alignment vertical="center"/>
    </xf>
    <xf numFmtId="40" fontId="8" fillId="4" borderId="3" xfId="3" applyNumberFormat="1" applyFont="1" applyFill="1" applyBorder="1" applyAlignment="1">
      <alignment vertical="center"/>
    </xf>
    <xf numFmtId="40" fontId="0" fillId="17" borderId="0" xfId="0" applyNumberForma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0" fontId="8" fillId="9" borderId="2" xfId="3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9" xfId="0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21" xfId="0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0" fontId="0" fillId="4" borderId="21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0" fillId="5" borderId="21" xfId="0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19" fillId="0" borderId="21" xfId="0" applyFont="1" applyBorder="1" applyAlignment="1">
      <alignment horizontal="left" vertical="top"/>
    </xf>
    <xf numFmtId="0" fontId="19" fillId="4" borderId="21" xfId="0" applyFont="1" applyFill="1" applyBorder="1" applyAlignment="1">
      <alignment horizontal="left" vertical="top"/>
    </xf>
    <xf numFmtId="0" fontId="19" fillId="5" borderId="21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3" fillId="4" borderId="21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Comma" xfId="1" builtinId="3"/>
    <cellStyle name="Good" xfId="2" builtinId="26"/>
    <cellStyle name="Neutral" xfId="3" builtinId="28"/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31293</xdr:colOff>
      <xdr:row>230</xdr:row>
      <xdr:rowOff>179614</xdr:rowOff>
    </xdr:from>
    <xdr:to>
      <xdr:col>33</xdr:col>
      <xdr:colOff>57150</xdr:colOff>
      <xdr:row>252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C8BC3C-BB4B-43E7-8C93-7E2E67F36331}"/>
            </a:ext>
          </a:extLst>
        </xdr:cNvPr>
        <xdr:cNvSpPr txBox="1"/>
      </xdr:nvSpPr>
      <xdr:spPr>
        <a:xfrm>
          <a:off x="31293" y="12828814"/>
          <a:ext cx="3445332" cy="4020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600"/>
            </a:spcAft>
          </a:pPr>
          <a:r>
            <a:rPr lang="en-US" sz="1100" b="1" i="0" u="sng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Presbytery Financial Policy Reminders</a:t>
          </a:r>
          <a:r>
            <a:rPr lang="en-US">
              <a:latin typeface="Calibri" panose="020F0502020204030204" pitchFamily="34" charset="0"/>
            </a:rPr>
            <a:t> </a:t>
          </a:r>
        </a:p>
        <a:p>
          <a:pPr indent="-457200" algn="l">
            <a:spcAft>
              <a:spcPts val="600"/>
            </a:spcAft>
          </a:pP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1. </a:t>
          </a:r>
          <a:r>
            <a:rPr lang="en-US">
              <a:latin typeface="Calibri" panose="020F0502020204030204" pitchFamily="34" charset="0"/>
            </a:rPr>
            <a:t> 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he mileage reimbursement rate is the standard IRS rate in effect on the date the reimbursable mileage was incurred (2021 = $.56)</a:t>
          </a:r>
        </a:p>
        <a:p>
          <a:pPr indent="-457200" algn="l">
            <a:spcAft>
              <a:spcPts val="600"/>
            </a:spcAft>
          </a:pP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2. </a:t>
          </a:r>
          <a:r>
            <a:rPr lang="en-US">
              <a:latin typeface="Calibri" panose="020F0502020204030204" pitchFamily="34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The meal allowance is $8/meal for travel to/from Presbytery meetings  (3/7/20).</a:t>
          </a:r>
          <a:r>
            <a:rPr lang="en-US">
              <a:latin typeface="Calibri" panose="020F0502020204030204" pitchFamily="34" charset="0"/>
            </a:rPr>
            <a:t> </a:t>
          </a:r>
        </a:p>
        <a:p>
          <a:pPr indent="-457200" algn="l">
            <a:spcAft>
              <a:spcPts val="600"/>
            </a:spcAft>
          </a:pP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3. </a:t>
          </a:r>
          <a:r>
            <a:rPr lang="en-US">
              <a:latin typeface="Calibri" panose="020F0502020204030204" pitchFamily="34" charset="0"/>
            </a:rPr>
            <a:t> N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ormally the congregation pays the expenses of its provisional moderators and elders.</a:t>
          </a:r>
        </a:p>
        <a:p>
          <a:pPr indent="-457200" algn="l">
            <a:spcAft>
              <a:spcPts val="600"/>
            </a:spcAft>
          </a:pP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4. </a:t>
          </a:r>
          <a:r>
            <a:rPr lang="en-US">
              <a:latin typeface="Calibri" panose="020F0502020204030204" pitchFamily="34" charset="0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Congregations are to remit not less than one fourth of their assessment each and every quarter.  If needed, the Presbytery treasurer is authorized to send reminders quarterly to congregations.</a:t>
          </a:r>
          <a:r>
            <a:rPr lang="en-US">
              <a:latin typeface="Calibri" panose="020F0502020204030204" pitchFamily="34" charset="0"/>
            </a:rPr>
            <a:t> </a:t>
          </a:r>
        </a:p>
        <a:p>
          <a:pPr indent="-457200" algn="l">
            <a:spcAft>
              <a:spcPts val="600"/>
            </a:spcAft>
          </a:pPr>
          <a:r>
            <a:rPr lang="en-US">
              <a:latin typeface="Calibri" panose="020F0502020204030204" pitchFamily="34" charset="0"/>
            </a:rPr>
            <a:t>5.  Up</a:t>
          </a:r>
          <a:r>
            <a:rPr lang="en-US" baseline="0">
              <a:latin typeface="Calibri" panose="020F0502020204030204" pitchFamily="34" charset="0"/>
            </a:rPr>
            <a:t> to </a:t>
          </a:r>
          <a:r>
            <a:rPr lang="en-US">
              <a:latin typeface="Calibri" panose="020F0502020204030204" pitchFamily="34" charset="0"/>
            </a:rPr>
            <a:t> $1,000 is offered to congregations which host the annual meeting of Presbytery to help with their hospitality expenses.</a:t>
          </a:r>
        </a:p>
        <a:p>
          <a:pPr marL="0" marR="0" indent="-4572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6.  Presbytery</a:t>
          </a:r>
          <a:r>
            <a:rPr lang="en-US" sz="1100" b="0" i="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offers to reimburse congregations for pulpit supply when their pastor is away for non-visitation Presbytery business.  Pulpit supply for visitation committee members will be paid by Presbytery.  (3/5/16)</a:t>
          </a:r>
          <a:endParaRPr lang="en-US">
            <a:effectLst/>
            <a:latin typeface="Calibri" panose="020F0502020204030204" pitchFamily="34" charset="0"/>
          </a:endParaRPr>
        </a:p>
      </xdr:txBody>
    </xdr:sp>
    <xdr:clientData/>
  </xdr:twoCellAnchor>
  <xdr:twoCellAnchor>
    <xdr:from>
      <xdr:col>33</xdr:col>
      <xdr:colOff>257175</xdr:colOff>
      <xdr:row>231</xdr:row>
      <xdr:rowOff>47625</xdr:rowOff>
    </xdr:from>
    <xdr:to>
      <xdr:col>43</xdr:col>
      <xdr:colOff>685800</xdr:colOff>
      <xdr:row>251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64E869-15A7-4177-B420-65CBB7D578EA}"/>
            </a:ext>
          </a:extLst>
        </xdr:cNvPr>
        <xdr:cNvSpPr txBox="1"/>
      </xdr:nvSpPr>
      <xdr:spPr>
        <a:xfrm>
          <a:off x="3476625" y="12887325"/>
          <a:ext cx="0" cy="390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7.  For calculating  the annual Presbytery assessments, the income amount used for each congregation shall be the same as is used by Synod for calculating Synod's assessment. (3/5/16)</a:t>
          </a:r>
        </a:p>
        <a:p>
          <a:pPr eaLnBrk="1" fontAlgn="auto" latinLnBrk="0" hangingPunct="1"/>
          <a:endParaRPr lang="en-US">
            <a:effectLst/>
            <a:latin typeface="Calibri" panose="020F0502020204030204" pitchFamily="34" charset="0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8. The annual financial report to Presbytery of all congregations shall show all financial assets of the congregation</a:t>
          </a:r>
          <a:r>
            <a:rPr lang="en-US" sz="110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including beginning and ending balances of their general fund, building fund, mercy fund, etc.</a:t>
          </a:r>
          <a:endParaRPr lang="en-US">
            <a:effectLst/>
            <a:latin typeface="Calibri" panose="020F050202020403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87F7-91A2-43BA-B923-2C748304CCED}">
  <sheetPr>
    <outlinePr summaryBelow="0"/>
    <pageSetUpPr fitToPage="1"/>
  </sheetPr>
  <dimension ref="A1:AY263"/>
  <sheetViews>
    <sheetView tabSelected="1" zoomScaleNormal="100" workbookViewId="0">
      <pane xSplit="1" ySplit="5" topLeftCell="AS251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" defaultRowHeight="15" x14ac:dyDescent="0.25"/>
  <cols>
    <col min="1" max="1" width="52.140625" style="3" customWidth="1"/>
    <col min="2" max="4" width="10.42578125" style="131" hidden="1" customWidth="1"/>
    <col min="5" max="6" width="10.42578125" style="132" hidden="1" customWidth="1"/>
    <col min="7" max="7" width="10.42578125" style="131" hidden="1" customWidth="1"/>
    <col min="8" max="9" width="10.42578125" style="133" hidden="1" customWidth="1"/>
    <col min="10" max="10" width="10.42578125" style="134" hidden="1" customWidth="1"/>
    <col min="11" max="12" width="10.42578125" style="133" hidden="1" customWidth="1"/>
    <col min="13" max="13" width="10.42578125" style="135" hidden="1" customWidth="1"/>
    <col min="14" max="15" width="10.42578125" style="133" hidden="1" customWidth="1"/>
    <col min="16" max="16" width="11.42578125" style="135" hidden="1" customWidth="1"/>
    <col min="17" max="17" width="10.7109375" style="136" hidden="1" customWidth="1"/>
    <col min="18" max="18" width="10.7109375" style="135" hidden="1" customWidth="1"/>
    <col min="19" max="43" width="10.7109375" style="136" hidden="1" customWidth="1"/>
    <col min="44" max="44" width="4" style="239" hidden="1" customWidth="1"/>
    <col min="45" max="47" width="10.7109375" style="239" customWidth="1"/>
    <col min="48" max="48" width="11.140625" style="3" hidden="1" customWidth="1"/>
    <col min="49" max="16384" width="9" style="3"/>
  </cols>
  <sheetData>
    <row r="1" spans="1:51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</row>
    <row r="2" spans="1:51" ht="19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</row>
    <row r="3" spans="1:51" ht="15" customHeight="1" x14ac:dyDescent="0.25">
      <c r="A3" s="6"/>
      <c r="B3" s="7"/>
      <c r="C3" s="7"/>
      <c r="D3" s="7"/>
      <c r="E3" s="8">
        <v>39508</v>
      </c>
      <c r="F3" s="8">
        <v>39872</v>
      </c>
      <c r="G3" s="7"/>
      <c r="H3" s="9">
        <v>39845</v>
      </c>
      <c r="I3" s="9">
        <v>40238</v>
      </c>
      <c r="J3" s="10"/>
      <c r="K3" s="9">
        <v>40238</v>
      </c>
      <c r="L3" s="9">
        <v>40603</v>
      </c>
      <c r="M3" s="11"/>
      <c r="N3" s="9">
        <v>40603</v>
      </c>
      <c r="O3" s="9">
        <v>40969</v>
      </c>
      <c r="P3" s="11"/>
      <c r="Q3" s="12">
        <v>41334</v>
      </c>
      <c r="R3" s="11"/>
      <c r="S3" s="13">
        <v>41334</v>
      </c>
      <c r="T3" s="13">
        <v>41699</v>
      </c>
      <c r="U3" s="11"/>
      <c r="V3" s="13">
        <v>41699</v>
      </c>
      <c r="W3" s="13">
        <v>42063</v>
      </c>
      <c r="X3" s="11"/>
      <c r="Y3" s="14">
        <v>42063</v>
      </c>
      <c r="Z3" s="14">
        <v>42430</v>
      </c>
      <c r="AA3" s="11"/>
      <c r="AB3" s="15">
        <v>42430</v>
      </c>
      <c r="AC3" s="16">
        <v>42796</v>
      </c>
      <c r="AD3" s="11"/>
      <c r="AE3" s="15">
        <v>42430</v>
      </c>
      <c r="AF3" s="15">
        <v>42796</v>
      </c>
      <c r="AG3" s="17">
        <v>43161</v>
      </c>
      <c r="AH3" s="18"/>
      <c r="AI3" s="18">
        <v>43161</v>
      </c>
      <c r="AJ3" s="18">
        <v>43526</v>
      </c>
      <c r="AK3" s="18"/>
      <c r="AL3" s="19">
        <v>43526</v>
      </c>
      <c r="AM3" s="19">
        <v>43897</v>
      </c>
      <c r="AN3" s="20"/>
      <c r="AO3" s="17"/>
      <c r="AP3" s="17">
        <v>43897</v>
      </c>
      <c r="AQ3" s="21">
        <v>44262</v>
      </c>
      <c r="AR3" s="22">
        <v>44262</v>
      </c>
      <c r="AS3" s="23"/>
      <c r="AT3" s="24">
        <v>44625</v>
      </c>
      <c r="AU3" s="25">
        <v>44625</v>
      </c>
      <c r="AV3" s="26">
        <v>44990</v>
      </c>
    </row>
    <row r="4" spans="1:51" s="49" customFormat="1" ht="15" customHeight="1" x14ac:dyDescent="0.25">
      <c r="A4" s="27"/>
      <c r="B4" s="28">
        <v>2006</v>
      </c>
      <c r="C4" s="28">
        <v>2007</v>
      </c>
      <c r="D4" s="29">
        <v>2008</v>
      </c>
      <c r="E4" s="30">
        <v>2009</v>
      </c>
      <c r="F4" s="30">
        <v>2009</v>
      </c>
      <c r="G4" s="29">
        <v>2009</v>
      </c>
      <c r="H4" s="31">
        <v>2010</v>
      </c>
      <c r="I4" s="31">
        <v>2010</v>
      </c>
      <c r="J4" s="29">
        <v>2010</v>
      </c>
      <c r="K4" s="31">
        <v>2011</v>
      </c>
      <c r="L4" s="31">
        <v>2011</v>
      </c>
      <c r="M4" s="32">
        <v>2011</v>
      </c>
      <c r="N4" s="31">
        <v>2012</v>
      </c>
      <c r="O4" s="31">
        <v>2012</v>
      </c>
      <c r="P4" s="32">
        <v>2012</v>
      </c>
      <c r="Q4" s="33">
        <v>2013</v>
      </c>
      <c r="R4" s="32">
        <v>2013</v>
      </c>
      <c r="S4" s="34">
        <v>2014</v>
      </c>
      <c r="T4" s="34">
        <v>2014</v>
      </c>
      <c r="U4" s="32">
        <v>2014</v>
      </c>
      <c r="V4" s="34">
        <v>2015</v>
      </c>
      <c r="W4" s="34">
        <v>2015</v>
      </c>
      <c r="X4" s="32">
        <v>2015</v>
      </c>
      <c r="Y4" s="35">
        <v>2016</v>
      </c>
      <c r="Z4" s="35">
        <v>2016</v>
      </c>
      <c r="AA4" s="36">
        <v>2016</v>
      </c>
      <c r="AB4" s="37">
        <v>2017</v>
      </c>
      <c r="AC4" s="38">
        <v>2017</v>
      </c>
      <c r="AD4" s="36">
        <v>2017</v>
      </c>
      <c r="AE4" s="37">
        <v>2017</v>
      </c>
      <c r="AF4" s="37">
        <v>2018</v>
      </c>
      <c r="AG4" s="39">
        <v>2018</v>
      </c>
      <c r="AH4" s="40">
        <v>2018</v>
      </c>
      <c r="AI4" s="40">
        <v>2019</v>
      </c>
      <c r="AJ4" s="40">
        <v>2019</v>
      </c>
      <c r="AK4" s="40">
        <v>2019</v>
      </c>
      <c r="AL4" s="41">
        <v>2020</v>
      </c>
      <c r="AM4" s="41">
        <v>2020</v>
      </c>
      <c r="AN4" s="42">
        <v>2020</v>
      </c>
      <c r="AO4" s="39">
        <v>2021</v>
      </c>
      <c r="AP4" s="39">
        <v>2021</v>
      </c>
      <c r="AQ4" s="43">
        <v>2021</v>
      </c>
      <c r="AR4" s="44">
        <v>2022</v>
      </c>
      <c r="AS4" s="45">
        <v>2022</v>
      </c>
      <c r="AT4" s="46">
        <v>2022</v>
      </c>
      <c r="AU4" s="47">
        <v>2023</v>
      </c>
      <c r="AV4" s="48">
        <v>2024</v>
      </c>
    </row>
    <row r="5" spans="1:51" s="49" customFormat="1" ht="15" customHeight="1" thickBot="1" x14ac:dyDescent="0.3">
      <c r="A5" s="50"/>
      <c r="B5" s="51" t="s">
        <v>1</v>
      </c>
      <c r="C5" s="51" t="s">
        <v>1</v>
      </c>
      <c r="D5" s="51" t="s">
        <v>1</v>
      </c>
      <c r="E5" s="52" t="s">
        <v>2</v>
      </c>
      <c r="F5" s="52" t="s">
        <v>2</v>
      </c>
      <c r="G5" s="53" t="s">
        <v>1</v>
      </c>
      <c r="H5" s="54" t="s">
        <v>2</v>
      </c>
      <c r="I5" s="54" t="s">
        <v>2</v>
      </c>
      <c r="J5" s="51" t="s">
        <v>1</v>
      </c>
      <c r="K5" s="54" t="s">
        <v>2</v>
      </c>
      <c r="L5" s="54" t="s">
        <v>2</v>
      </c>
      <c r="M5" s="55" t="s">
        <v>1</v>
      </c>
      <c r="N5" s="54" t="s">
        <v>2</v>
      </c>
      <c r="O5" s="54" t="s">
        <v>2</v>
      </c>
      <c r="P5" s="55" t="s">
        <v>1</v>
      </c>
      <c r="Q5" s="56" t="s">
        <v>2</v>
      </c>
      <c r="R5" s="55" t="s">
        <v>1</v>
      </c>
      <c r="S5" s="57" t="s">
        <v>2</v>
      </c>
      <c r="T5" s="57" t="s">
        <v>2</v>
      </c>
      <c r="U5" s="55" t="s">
        <v>1</v>
      </c>
      <c r="V5" s="57" t="s">
        <v>2</v>
      </c>
      <c r="W5" s="57" t="s">
        <v>2</v>
      </c>
      <c r="X5" s="55" t="s">
        <v>1</v>
      </c>
      <c r="Y5" s="58" t="s">
        <v>2</v>
      </c>
      <c r="Z5" s="58" t="s">
        <v>2</v>
      </c>
      <c r="AA5" s="55" t="s">
        <v>1</v>
      </c>
      <c r="AB5" s="59" t="s">
        <v>2</v>
      </c>
      <c r="AC5" s="60" t="s">
        <v>2</v>
      </c>
      <c r="AD5" s="55" t="s">
        <v>1</v>
      </c>
      <c r="AE5" s="59" t="s">
        <v>2</v>
      </c>
      <c r="AF5" s="59" t="s">
        <v>2</v>
      </c>
      <c r="AG5" s="61" t="s">
        <v>2</v>
      </c>
      <c r="AH5" s="62" t="s">
        <v>1</v>
      </c>
      <c r="AI5" s="62" t="s">
        <v>2</v>
      </c>
      <c r="AJ5" s="62" t="s">
        <v>2</v>
      </c>
      <c r="AK5" s="62" t="s">
        <v>1</v>
      </c>
      <c r="AL5" s="63" t="s">
        <v>2</v>
      </c>
      <c r="AM5" s="63" t="s">
        <v>2</v>
      </c>
      <c r="AN5" s="64" t="s">
        <v>1</v>
      </c>
      <c r="AO5" s="61" t="s">
        <v>1</v>
      </c>
      <c r="AP5" s="61" t="s">
        <v>2</v>
      </c>
      <c r="AQ5" s="65" t="s">
        <v>2</v>
      </c>
      <c r="AR5" s="66" t="s">
        <v>2</v>
      </c>
      <c r="AS5" s="67" t="s">
        <v>1</v>
      </c>
      <c r="AT5" s="68" t="s">
        <v>2</v>
      </c>
      <c r="AU5" s="69" t="s">
        <v>2</v>
      </c>
      <c r="AV5" s="70" t="s">
        <v>2</v>
      </c>
    </row>
    <row r="6" spans="1:51" ht="15" customHeight="1" x14ac:dyDescent="0.25">
      <c r="A6" s="71" t="s">
        <v>3</v>
      </c>
      <c r="B6" s="72"/>
      <c r="C6" s="72"/>
      <c r="D6" s="72"/>
      <c r="E6" s="73"/>
      <c r="F6" s="73"/>
      <c r="G6" s="72"/>
      <c r="H6" s="74"/>
      <c r="I6" s="74"/>
      <c r="J6" s="75"/>
      <c r="K6" s="74"/>
      <c r="L6" s="74"/>
      <c r="M6" s="76"/>
      <c r="N6" s="74"/>
      <c r="O6" s="74"/>
      <c r="P6" s="76"/>
      <c r="Q6" s="77"/>
      <c r="R6" s="76"/>
      <c r="S6" s="78"/>
      <c r="T6" s="78"/>
      <c r="U6" s="76"/>
      <c r="V6" s="78"/>
      <c r="W6" s="78"/>
      <c r="X6" s="76"/>
      <c r="Y6" s="79"/>
      <c r="Z6" s="79"/>
      <c r="AA6" s="76"/>
      <c r="AB6" s="80"/>
      <c r="AC6" s="81"/>
      <c r="AD6" s="76"/>
      <c r="AE6" s="80"/>
      <c r="AF6" s="80"/>
      <c r="AG6" s="82"/>
      <c r="AH6" s="83"/>
      <c r="AI6" s="83"/>
      <c r="AJ6" s="83"/>
      <c r="AK6" s="83"/>
      <c r="AL6" s="84"/>
      <c r="AM6" s="84"/>
      <c r="AN6" s="85"/>
      <c r="AO6" s="82"/>
      <c r="AP6" s="82"/>
      <c r="AQ6" s="86"/>
      <c r="AR6" s="87"/>
      <c r="AS6" s="88"/>
      <c r="AT6" s="89"/>
      <c r="AU6" s="90"/>
      <c r="AV6" s="91"/>
      <c r="AX6" s="92"/>
    </row>
    <row r="7" spans="1:51" ht="15" customHeight="1" x14ac:dyDescent="0.25">
      <c r="A7" s="93" t="s">
        <v>4</v>
      </c>
      <c r="B7" s="94"/>
      <c r="C7" s="94"/>
      <c r="D7" s="94"/>
      <c r="E7" s="95"/>
      <c r="F7" s="95"/>
      <c r="G7" s="94"/>
      <c r="H7" s="96"/>
      <c r="I7" s="96"/>
      <c r="J7" s="97"/>
      <c r="K7" s="96"/>
      <c r="L7" s="96"/>
      <c r="M7" s="98"/>
      <c r="N7" s="96"/>
      <c r="O7" s="96"/>
      <c r="P7" s="98"/>
      <c r="Q7" s="99"/>
      <c r="R7" s="100"/>
      <c r="S7" s="101"/>
      <c r="T7" s="101"/>
      <c r="U7" s="102"/>
      <c r="V7" s="101"/>
      <c r="W7" s="101"/>
      <c r="X7" s="102"/>
      <c r="Y7" s="103"/>
      <c r="Z7" s="103"/>
      <c r="AA7" s="102"/>
      <c r="AB7" s="104"/>
      <c r="AC7" s="105"/>
      <c r="AD7" s="102"/>
      <c r="AE7" s="104"/>
      <c r="AF7" s="104"/>
      <c r="AG7" s="106"/>
      <c r="AH7" s="107"/>
      <c r="AI7" s="107"/>
      <c r="AJ7" s="107"/>
      <c r="AK7" s="107"/>
      <c r="AL7" s="108"/>
      <c r="AM7" s="108"/>
      <c r="AN7" s="109"/>
      <c r="AO7" s="106"/>
      <c r="AP7" s="106"/>
      <c r="AQ7" s="110"/>
      <c r="AR7" s="111"/>
      <c r="AS7" s="112"/>
      <c r="AT7" s="113"/>
      <c r="AU7" s="114"/>
      <c r="AV7" s="115"/>
      <c r="AW7" s="116"/>
      <c r="AX7" s="117"/>
      <c r="AY7" s="118"/>
    </row>
    <row r="8" spans="1:51" x14ac:dyDescent="0.25">
      <c r="A8" s="119" t="s">
        <v>5</v>
      </c>
      <c r="B8" s="94">
        <v>25000</v>
      </c>
      <c r="C8" s="94">
        <v>20000.34</v>
      </c>
      <c r="D8" s="94">
        <v>15010.22</v>
      </c>
      <c r="E8" s="95">
        <v>25000</v>
      </c>
      <c r="F8" s="95">
        <v>25000</v>
      </c>
      <c r="G8" s="120">
        <v>22736.22</v>
      </c>
      <c r="H8" s="96">
        <v>36000</v>
      </c>
      <c r="I8" s="96">
        <v>36000</v>
      </c>
      <c r="J8" s="97">
        <v>34258.5</v>
      </c>
      <c r="K8" s="96">
        <v>38000</v>
      </c>
      <c r="L8" s="96">
        <v>38000</v>
      </c>
      <c r="M8" s="98">
        <v>37587.199999999997</v>
      </c>
      <c r="N8" s="96">
        <v>36000</v>
      </c>
      <c r="O8" s="96">
        <v>36000</v>
      </c>
      <c r="P8" s="98">
        <v>36061.31</v>
      </c>
      <c r="Q8" s="99">
        <f>42000-1036</f>
        <v>40964</v>
      </c>
      <c r="R8" s="98">
        <v>41007.08</v>
      </c>
      <c r="S8" s="121">
        <v>38000</v>
      </c>
      <c r="T8" s="121">
        <v>37300</v>
      </c>
      <c r="U8" s="98">
        <v>37360.53</v>
      </c>
      <c r="V8" s="121">
        <v>32000</v>
      </c>
      <c r="W8" s="121">
        <v>32000</v>
      </c>
      <c r="X8" s="98">
        <f>33369.35-1408.02</f>
        <v>31961.329999999998</v>
      </c>
      <c r="Y8" s="122">
        <v>34000</v>
      </c>
      <c r="Z8" s="122">
        <v>34000</v>
      </c>
      <c r="AA8" s="98">
        <v>34041.019999999997</v>
      </c>
      <c r="AB8" s="123">
        <v>44000</v>
      </c>
      <c r="AC8" s="124">
        <v>44000</v>
      </c>
      <c r="AD8" s="98">
        <v>44000.39</v>
      </c>
      <c r="AE8" s="123">
        <v>44000</v>
      </c>
      <c r="AF8" s="123">
        <v>44000</v>
      </c>
      <c r="AG8" s="125">
        <v>44000</v>
      </c>
      <c r="AH8" s="126">
        <v>44000.62</v>
      </c>
      <c r="AI8" s="126">
        <v>48000</v>
      </c>
      <c r="AJ8" s="126">
        <v>48000</v>
      </c>
      <c r="AK8" s="126">
        <v>48000.79</v>
      </c>
      <c r="AL8" s="127">
        <v>38000</v>
      </c>
      <c r="AM8" s="127">
        <v>38000</v>
      </c>
      <c r="AN8" s="128">
        <v>38000.47</v>
      </c>
      <c r="AO8" s="125">
        <v>37999.99</v>
      </c>
      <c r="AP8" s="125">
        <v>38000</v>
      </c>
      <c r="AQ8" s="129">
        <v>38000</v>
      </c>
      <c r="AR8" s="111">
        <v>42000</v>
      </c>
      <c r="AS8" s="112">
        <v>42002.18</v>
      </c>
      <c r="AT8" s="113">
        <v>42000</v>
      </c>
      <c r="AU8" s="114">
        <v>53000</v>
      </c>
      <c r="AV8" s="115">
        <v>53000</v>
      </c>
      <c r="AX8" s="130"/>
    </row>
    <row r="9" spans="1:51" ht="15" customHeight="1" x14ac:dyDescent="0.25">
      <c r="A9" s="119" t="s">
        <v>6</v>
      </c>
      <c r="B9" s="94"/>
      <c r="C9" s="94"/>
      <c r="D9" s="94"/>
      <c r="E9" s="95"/>
      <c r="F9" s="95"/>
      <c r="G9" s="120"/>
      <c r="H9" s="96"/>
      <c r="I9" s="96">
        <f>1531+644</f>
        <v>2175</v>
      </c>
      <c r="J9" s="97">
        <v>2175.85</v>
      </c>
      <c r="K9" s="96"/>
      <c r="L9" s="96"/>
      <c r="M9" s="98">
        <v>1743</v>
      </c>
      <c r="N9" s="96"/>
      <c r="O9" s="96"/>
      <c r="P9" s="98">
        <v>527.92999999999995</v>
      </c>
      <c r="Q9" s="99"/>
      <c r="R9" s="98"/>
      <c r="S9" s="121"/>
      <c r="T9" s="121"/>
      <c r="U9" s="98"/>
      <c r="V9" s="121"/>
      <c r="W9" s="121"/>
      <c r="X9" s="98"/>
      <c r="Y9" s="122"/>
      <c r="Z9" s="122"/>
      <c r="AA9" s="98"/>
      <c r="AB9" s="123"/>
      <c r="AC9" s="124"/>
      <c r="AD9" s="98"/>
      <c r="AE9" s="123"/>
      <c r="AF9" s="123"/>
      <c r="AG9" s="125"/>
      <c r="AH9" s="126"/>
      <c r="AI9" s="126"/>
      <c r="AJ9" s="126"/>
      <c r="AK9" s="126"/>
      <c r="AL9" s="127"/>
      <c r="AM9" s="127"/>
      <c r="AN9" s="128"/>
      <c r="AO9" s="125"/>
      <c r="AP9" s="125"/>
      <c r="AQ9" s="129"/>
      <c r="AR9" s="111"/>
      <c r="AS9" s="112"/>
      <c r="AT9" s="113">
        <v>18000</v>
      </c>
      <c r="AU9" s="114"/>
      <c r="AV9" s="115"/>
    </row>
    <row r="10" spans="1:51" ht="15" hidden="1" customHeight="1" x14ac:dyDescent="0.25">
      <c r="A10" s="119" t="s">
        <v>7</v>
      </c>
      <c r="B10" s="94">
        <v>5000</v>
      </c>
      <c r="C10" s="94">
        <v>5000</v>
      </c>
      <c r="D10" s="94">
        <v>5000</v>
      </c>
      <c r="E10" s="95">
        <v>5000</v>
      </c>
      <c r="F10" s="95">
        <v>5000</v>
      </c>
      <c r="G10" s="120">
        <v>4685.4399999999996</v>
      </c>
      <c r="H10" s="96"/>
      <c r="I10" s="96"/>
      <c r="J10" s="97"/>
      <c r="K10" s="96"/>
      <c r="L10" s="96"/>
      <c r="M10" s="98"/>
      <c r="N10" s="96"/>
      <c r="O10" s="96"/>
      <c r="P10" s="98"/>
      <c r="Q10" s="99"/>
      <c r="R10" s="98"/>
      <c r="S10" s="121"/>
      <c r="T10" s="121"/>
      <c r="U10" s="98"/>
      <c r="V10" s="121"/>
      <c r="W10" s="121"/>
      <c r="X10" s="98"/>
      <c r="Y10" s="122"/>
      <c r="Z10" s="122"/>
      <c r="AA10" s="98"/>
      <c r="AB10" s="123"/>
      <c r="AC10" s="124"/>
      <c r="AD10" s="98"/>
      <c r="AE10" s="123"/>
      <c r="AF10" s="123"/>
      <c r="AG10" s="125"/>
      <c r="AH10" s="126"/>
      <c r="AI10" s="126"/>
      <c r="AJ10" s="126"/>
      <c r="AK10" s="126"/>
      <c r="AL10" s="127"/>
      <c r="AM10" s="127"/>
      <c r="AN10" s="128"/>
      <c r="AO10" s="125"/>
      <c r="AP10" s="125"/>
      <c r="AQ10" s="129"/>
      <c r="AR10" s="111"/>
      <c r="AS10" s="112"/>
      <c r="AT10" s="113"/>
      <c r="AU10" s="114"/>
      <c r="AV10" s="115"/>
    </row>
    <row r="11" spans="1:51" x14ac:dyDescent="0.25">
      <c r="A11" s="119" t="s">
        <v>8</v>
      </c>
      <c r="AA11" s="122"/>
      <c r="AB11" s="122"/>
      <c r="AC11" s="122"/>
      <c r="AD11" s="122"/>
      <c r="AE11" s="122"/>
      <c r="AF11" s="122"/>
      <c r="AG11" s="122"/>
      <c r="AH11" s="126"/>
      <c r="AI11" s="137"/>
      <c r="AJ11" s="126">
        <v>5000</v>
      </c>
      <c r="AK11" s="126">
        <v>5000</v>
      </c>
      <c r="AL11" s="127"/>
      <c r="AM11" s="127"/>
      <c r="AN11" s="128"/>
      <c r="AO11" s="125"/>
      <c r="AP11" s="125"/>
      <c r="AQ11" s="129"/>
      <c r="AR11" s="111"/>
      <c r="AS11" s="112"/>
      <c r="AT11" s="113"/>
      <c r="AU11" s="114"/>
      <c r="AV11" s="115"/>
    </row>
    <row r="12" spans="1:51" s="159" customFormat="1" ht="15" customHeight="1" x14ac:dyDescent="0.25">
      <c r="A12" s="138" t="s">
        <v>9</v>
      </c>
      <c r="B12" s="139">
        <f t="shared" ref="B12:AI12" si="0">SUM(B8:B10)</f>
        <v>30000</v>
      </c>
      <c r="C12" s="139">
        <f t="shared" si="0"/>
        <v>25000.34</v>
      </c>
      <c r="D12" s="139">
        <f t="shared" si="0"/>
        <v>20010.22</v>
      </c>
      <c r="E12" s="140">
        <f t="shared" si="0"/>
        <v>30000</v>
      </c>
      <c r="F12" s="140">
        <f t="shared" si="0"/>
        <v>30000</v>
      </c>
      <c r="G12" s="139">
        <f t="shared" si="0"/>
        <v>27421.66</v>
      </c>
      <c r="H12" s="141">
        <f t="shared" si="0"/>
        <v>36000</v>
      </c>
      <c r="I12" s="141">
        <f t="shared" si="0"/>
        <v>38175</v>
      </c>
      <c r="J12" s="142">
        <f t="shared" si="0"/>
        <v>36434.35</v>
      </c>
      <c r="K12" s="141">
        <f t="shared" si="0"/>
        <v>38000</v>
      </c>
      <c r="L12" s="141">
        <f t="shared" si="0"/>
        <v>38000</v>
      </c>
      <c r="M12" s="143">
        <f t="shared" si="0"/>
        <v>39330.199999999997</v>
      </c>
      <c r="N12" s="141">
        <f t="shared" si="0"/>
        <v>36000</v>
      </c>
      <c r="O12" s="141">
        <f t="shared" si="0"/>
        <v>36000</v>
      </c>
      <c r="P12" s="143">
        <f t="shared" si="0"/>
        <v>36589.24</v>
      </c>
      <c r="Q12" s="144">
        <f t="shared" si="0"/>
        <v>40964</v>
      </c>
      <c r="R12" s="143">
        <f t="shared" si="0"/>
        <v>41007.08</v>
      </c>
      <c r="S12" s="145">
        <f t="shared" si="0"/>
        <v>38000</v>
      </c>
      <c r="T12" s="145">
        <f t="shared" si="0"/>
        <v>37300</v>
      </c>
      <c r="U12" s="143">
        <f t="shared" si="0"/>
        <v>37360.53</v>
      </c>
      <c r="V12" s="145">
        <f t="shared" si="0"/>
        <v>32000</v>
      </c>
      <c r="W12" s="145">
        <f t="shared" si="0"/>
        <v>32000</v>
      </c>
      <c r="X12" s="143">
        <f t="shared" si="0"/>
        <v>31961.329999999998</v>
      </c>
      <c r="Y12" s="146">
        <f t="shared" si="0"/>
        <v>34000</v>
      </c>
      <c r="Z12" s="146">
        <f t="shared" si="0"/>
        <v>34000</v>
      </c>
      <c r="AA12" s="143">
        <f t="shared" si="0"/>
        <v>34041.019999999997</v>
      </c>
      <c r="AB12" s="147">
        <f t="shared" si="0"/>
        <v>44000</v>
      </c>
      <c r="AC12" s="148">
        <f t="shared" si="0"/>
        <v>44000</v>
      </c>
      <c r="AD12" s="143">
        <f t="shared" si="0"/>
        <v>44000.39</v>
      </c>
      <c r="AE12" s="147">
        <f t="shared" si="0"/>
        <v>44000</v>
      </c>
      <c r="AF12" s="147">
        <f t="shared" si="0"/>
        <v>44000</v>
      </c>
      <c r="AG12" s="149">
        <f t="shared" si="0"/>
        <v>44000</v>
      </c>
      <c r="AH12" s="150">
        <f t="shared" si="0"/>
        <v>44000.62</v>
      </c>
      <c r="AI12" s="150">
        <f t="shared" si="0"/>
        <v>48000</v>
      </c>
      <c r="AJ12" s="150">
        <f>SUM(AJ8:AJ11)</f>
        <v>53000</v>
      </c>
      <c r="AK12" s="150">
        <f>SUM(AK8:AK11)</f>
        <v>53000.79</v>
      </c>
      <c r="AL12" s="151">
        <f t="shared" ref="AL12:AR12" si="1">SUM(AL8:AL10)</f>
        <v>38000</v>
      </c>
      <c r="AM12" s="151">
        <f t="shared" si="1"/>
        <v>38000</v>
      </c>
      <c r="AN12" s="152">
        <f t="shared" si="1"/>
        <v>38000.47</v>
      </c>
      <c r="AO12" s="149">
        <f>SUM(AO8:AO10)</f>
        <v>37999.99</v>
      </c>
      <c r="AP12" s="149">
        <f t="shared" si="1"/>
        <v>38000</v>
      </c>
      <c r="AQ12" s="153">
        <f t="shared" si="1"/>
        <v>38000</v>
      </c>
      <c r="AR12" s="154">
        <f t="shared" si="1"/>
        <v>42000</v>
      </c>
      <c r="AS12" s="155">
        <f>SUM(AS8:AS11)</f>
        <v>42002.18</v>
      </c>
      <c r="AT12" s="156">
        <f>SUM(AT8:AT10)</f>
        <v>60000</v>
      </c>
      <c r="AU12" s="157">
        <f>SUM(AU8:AU10)</f>
        <v>53000</v>
      </c>
      <c r="AV12" s="158">
        <f>SUM(AV8:AV10)</f>
        <v>53000</v>
      </c>
    </row>
    <row r="13" spans="1:51" ht="5.0999999999999996" customHeight="1" x14ac:dyDescent="0.25">
      <c r="B13" s="120"/>
      <c r="C13" s="120"/>
      <c r="D13" s="120"/>
      <c r="E13" s="160"/>
      <c r="F13" s="160"/>
      <c r="G13" s="120"/>
      <c r="H13" s="161"/>
      <c r="I13" s="161"/>
      <c r="J13" s="97"/>
      <c r="K13" s="161"/>
      <c r="L13" s="161"/>
      <c r="M13" s="98"/>
      <c r="N13" s="161"/>
      <c r="O13" s="161"/>
      <c r="P13" s="98"/>
      <c r="Q13" s="99"/>
      <c r="R13" s="98"/>
      <c r="S13" s="121"/>
      <c r="T13" s="121"/>
      <c r="U13" s="98"/>
      <c r="V13" s="121"/>
      <c r="W13" s="121"/>
      <c r="X13" s="98"/>
      <c r="Y13" s="122"/>
      <c r="Z13" s="122"/>
      <c r="AA13" s="98"/>
      <c r="AB13" s="123"/>
      <c r="AC13" s="124"/>
      <c r="AD13" s="98"/>
      <c r="AE13" s="123"/>
      <c r="AF13" s="123"/>
      <c r="AG13" s="125"/>
      <c r="AH13" s="126"/>
      <c r="AI13" s="126"/>
      <c r="AJ13" s="126"/>
      <c r="AK13" s="126"/>
      <c r="AL13" s="127"/>
      <c r="AM13" s="127"/>
      <c r="AN13" s="128"/>
      <c r="AO13" s="125"/>
      <c r="AP13" s="125"/>
      <c r="AQ13" s="129"/>
      <c r="AR13" s="111"/>
      <c r="AS13" s="112"/>
      <c r="AT13" s="113"/>
      <c r="AU13" s="114"/>
      <c r="AV13" s="115"/>
    </row>
    <row r="14" spans="1:51" ht="15" hidden="1" customHeight="1" x14ac:dyDescent="0.25">
      <c r="A14" s="119" t="s">
        <v>10</v>
      </c>
      <c r="B14" s="94"/>
      <c r="C14" s="94"/>
      <c r="D14" s="94"/>
      <c r="E14" s="95"/>
      <c r="F14" s="95"/>
      <c r="G14" s="120"/>
      <c r="H14" s="96"/>
      <c r="I14" s="96"/>
      <c r="J14" s="97"/>
      <c r="K14" s="96"/>
      <c r="L14" s="96"/>
      <c r="M14" s="98"/>
      <c r="N14" s="96"/>
      <c r="O14" s="96"/>
      <c r="P14" s="98"/>
      <c r="Q14" s="99"/>
      <c r="R14" s="100"/>
      <c r="S14" s="101"/>
      <c r="T14" s="101"/>
      <c r="U14" s="102"/>
      <c r="V14" s="101"/>
      <c r="W14" s="101"/>
      <c r="X14" s="102"/>
      <c r="Y14" s="103"/>
      <c r="Z14" s="103"/>
      <c r="AA14" s="102"/>
      <c r="AB14" s="104"/>
      <c r="AC14" s="105"/>
      <c r="AD14" s="102"/>
      <c r="AE14" s="104"/>
      <c r="AF14" s="104"/>
      <c r="AG14" s="106"/>
      <c r="AH14" s="107"/>
      <c r="AI14" s="107"/>
      <c r="AJ14" s="107"/>
      <c r="AK14" s="107"/>
      <c r="AL14" s="108"/>
      <c r="AM14" s="108"/>
      <c r="AN14" s="109"/>
      <c r="AO14" s="106"/>
      <c r="AP14" s="106"/>
      <c r="AQ14" s="110"/>
      <c r="AR14" s="111"/>
      <c r="AS14" s="112"/>
      <c r="AT14" s="113"/>
      <c r="AU14" s="114"/>
      <c r="AV14" s="115"/>
    </row>
    <row r="15" spans="1:51" ht="15" hidden="1" customHeight="1" x14ac:dyDescent="0.25">
      <c r="A15" s="119" t="s">
        <v>11</v>
      </c>
      <c r="B15" s="94"/>
      <c r="C15" s="94"/>
      <c r="D15" s="94"/>
      <c r="E15" s="95"/>
      <c r="F15" s="95"/>
      <c r="G15" s="120"/>
      <c r="H15" s="96"/>
      <c r="I15" s="96"/>
      <c r="J15" s="97"/>
      <c r="K15" s="96"/>
      <c r="L15" s="96"/>
      <c r="M15" s="98"/>
      <c r="N15" s="96"/>
      <c r="O15" s="96">
        <v>10000</v>
      </c>
      <c r="P15" s="98">
        <v>10000</v>
      </c>
      <c r="Q15" s="99">
        <v>10000</v>
      </c>
      <c r="R15" s="98">
        <v>10000</v>
      </c>
      <c r="S15" s="121"/>
      <c r="T15" s="121"/>
      <c r="U15" s="98"/>
      <c r="V15" s="121"/>
      <c r="W15" s="121"/>
      <c r="X15" s="98"/>
      <c r="Y15" s="122"/>
      <c r="Z15" s="122"/>
      <c r="AA15" s="98"/>
      <c r="AB15" s="123"/>
      <c r="AC15" s="124"/>
      <c r="AD15" s="98"/>
      <c r="AE15" s="123"/>
      <c r="AF15" s="123"/>
      <c r="AG15" s="125"/>
      <c r="AH15" s="126"/>
      <c r="AI15" s="126"/>
      <c r="AJ15" s="126"/>
      <c r="AK15" s="126"/>
      <c r="AL15" s="127"/>
      <c r="AM15" s="127"/>
      <c r="AN15" s="128"/>
      <c r="AO15" s="125"/>
      <c r="AP15" s="125"/>
      <c r="AQ15" s="129"/>
      <c r="AR15" s="111"/>
      <c r="AS15" s="112"/>
      <c r="AT15" s="113"/>
      <c r="AU15" s="114"/>
      <c r="AV15" s="115"/>
    </row>
    <row r="16" spans="1:51" ht="15" hidden="1" customHeight="1" x14ac:dyDescent="0.25">
      <c r="A16" s="119" t="s">
        <v>12</v>
      </c>
      <c r="B16" s="94">
        <v>12000</v>
      </c>
      <c r="C16" s="94"/>
      <c r="D16" s="94">
        <v>12000</v>
      </c>
      <c r="E16" s="95"/>
      <c r="F16" s="95"/>
      <c r="G16" s="120">
        <v>32000</v>
      </c>
      <c r="H16" s="96"/>
      <c r="I16" s="96">
        <v>40000</v>
      </c>
      <c r="J16" s="97">
        <v>40000</v>
      </c>
      <c r="K16" s="96"/>
      <c r="L16" s="96">
        <v>20000</v>
      </c>
      <c r="M16" s="98">
        <v>24000</v>
      </c>
      <c r="N16" s="96"/>
      <c r="O16" s="96">
        <v>12000</v>
      </c>
      <c r="P16" s="98">
        <v>18000</v>
      </c>
      <c r="Q16" s="99">
        <f>12000</f>
        <v>12000</v>
      </c>
      <c r="R16" s="98">
        <v>12000</v>
      </c>
      <c r="S16" s="121">
        <v>5000</v>
      </c>
      <c r="T16" s="121">
        <v>6000</v>
      </c>
      <c r="U16" s="98">
        <v>6000</v>
      </c>
      <c r="V16" s="121"/>
      <c r="W16" s="121"/>
      <c r="X16" s="98"/>
      <c r="Y16" s="122"/>
      <c r="Z16" s="122"/>
      <c r="AA16" s="98"/>
      <c r="AB16" s="123"/>
      <c r="AC16" s="124"/>
      <c r="AD16" s="98"/>
      <c r="AE16" s="123"/>
      <c r="AF16" s="123"/>
      <c r="AG16" s="125"/>
      <c r="AH16" s="126"/>
      <c r="AI16" s="126"/>
      <c r="AJ16" s="126"/>
      <c r="AK16" s="126"/>
      <c r="AL16" s="127"/>
      <c r="AM16" s="127"/>
      <c r="AN16" s="128"/>
      <c r="AO16" s="125"/>
      <c r="AP16" s="125"/>
      <c r="AQ16" s="129"/>
      <c r="AR16" s="111"/>
      <c r="AS16" s="112"/>
      <c r="AT16" s="113"/>
      <c r="AU16" s="114"/>
      <c r="AV16" s="115"/>
    </row>
    <row r="17" spans="1:48" ht="15" hidden="1" customHeight="1" x14ac:dyDescent="0.25">
      <c r="A17" s="119" t="s">
        <v>13</v>
      </c>
      <c r="B17" s="94"/>
      <c r="C17" s="94"/>
      <c r="D17" s="94"/>
      <c r="E17" s="95"/>
      <c r="F17" s="95"/>
      <c r="G17" s="120"/>
      <c r="H17" s="96"/>
      <c r="I17" s="96"/>
      <c r="J17" s="97">
        <v>8478</v>
      </c>
      <c r="K17" s="96"/>
      <c r="L17" s="96">
        <f>32500+2928*12</f>
        <v>67636</v>
      </c>
      <c r="M17" s="98">
        <f>35136+33912+4380</f>
        <v>73428</v>
      </c>
      <c r="N17" s="96">
        <v>55280</v>
      </c>
      <c r="O17" s="96">
        <f>((2928*5/6)*12)+26000+20000</f>
        <v>75280</v>
      </c>
      <c r="P17" s="98">
        <f>20433+29280+28260</f>
        <v>77973</v>
      </c>
      <c r="Q17" s="99">
        <f>23424+22000+14595</f>
        <v>60019</v>
      </c>
      <c r="R17" s="98">
        <f>15616+22608+14595</f>
        <v>52819</v>
      </c>
      <c r="S17" s="121"/>
      <c r="T17" s="121">
        <f>16000+11676</f>
        <v>27676</v>
      </c>
      <c r="U17" s="98">
        <v>28632</v>
      </c>
      <c r="V17" s="121"/>
      <c r="W17" s="121"/>
      <c r="X17" s="98">
        <v>20061</v>
      </c>
      <c r="Y17" s="122"/>
      <c r="Z17" s="122">
        <f>(471*12)+(486.5*12)</f>
        <v>11490</v>
      </c>
      <c r="AA17" s="98">
        <v>11490</v>
      </c>
      <c r="AB17" s="123"/>
      <c r="AC17" s="124">
        <v>2900</v>
      </c>
      <c r="AD17" s="98">
        <v>2919</v>
      </c>
      <c r="AE17" s="123"/>
      <c r="AF17" s="123"/>
      <c r="AG17" s="125"/>
      <c r="AH17" s="126"/>
      <c r="AI17" s="126"/>
      <c r="AJ17" s="126"/>
      <c r="AK17" s="126"/>
      <c r="AL17" s="127"/>
      <c r="AM17" s="127"/>
      <c r="AN17" s="128"/>
      <c r="AO17" s="125"/>
      <c r="AP17" s="125"/>
      <c r="AQ17" s="129"/>
      <c r="AR17" s="111"/>
      <c r="AS17" s="112"/>
      <c r="AT17" s="113"/>
      <c r="AU17" s="114"/>
      <c r="AV17" s="115"/>
    </row>
    <row r="18" spans="1:48" x14ac:dyDescent="0.25">
      <c r="A18" s="162" t="s">
        <v>14</v>
      </c>
      <c r="M18" s="98"/>
      <c r="N18" s="96"/>
      <c r="O18" s="96"/>
      <c r="P18" s="98"/>
      <c r="Q18" s="99"/>
      <c r="R18" s="98"/>
      <c r="S18" s="121"/>
      <c r="T18" s="121"/>
      <c r="U18" s="98"/>
      <c r="V18" s="121"/>
      <c r="W18" s="121"/>
      <c r="X18" s="98"/>
      <c r="Y18" s="122"/>
      <c r="Z18" s="122"/>
      <c r="AA18" s="98"/>
      <c r="AB18" s="123"/>
      <c r="AC18" s="124">
        <v>10000</v>
      </c>
      <c r="AD18" s="98"/>
      <c r="AE18" s="123"/>
      <c r="AF18" s="123"/>
      <c r="AG18" s="125"/>
      <c r="AH18" s="126">
        <v>10000</v>
      </c>
      <c r="AI18" s="126"/>
      <c r="AJ18" s="126"/>
      <c r="AK18" s="126">
        <v>14000</v>
      </c>
      <c r="AL18" s="127"/>
      <c r="AM18" s="127"/>
      <c r="AN18" s="128">
        <v>10000</v>
      </c>
      <c r="AO18" s="125">
        <v>16000</v>
      </c>
      <c r="AP18" s="125"/>
      <c r="AQ18" s="129"/>
      <c r="AR18" s="111"/>
      <c r="AS18" s="112">
        <v>12000</v>
      </c>
      <c r="AT18" s="113"/>
      <c r="AU18" s="114"/>
      <c r="AV18" s="115"/>
    </row>
    <row r="19" spans="1:48" s="159" customFormat="1" ht="15" customHeight="1" x14ac:dyDescent="0.25">
      <c r="A19" s="138" t="s">
        <v>15</v>
      </c>
      <c r="B19" s="139">
        <f t="shared" ref="B19:G19" si="2">SUM(B15:B17)</f>
        <v>12000</v>
      </c>
      <c r="C19" s="139">
        <f t="shared" si="2"/>
        <v>0</v>
      </c>
      <c r="D19" s="139">
        <f t="shared" si="2"/>
        <v>12000</v>
      </c>
      <c r="E19" s="140">
        <f t="shared" si="2"/>
        <v>0</v>
      </c>
      <c r="F19" s="140">
        <f t="shared" si="2"/>
        <v>0</v>
      </c>
      <c r="G19" s="139">
        <f t="shared" si="2"/>
        <v>32000</v>
      </c>
      <c r="H19" s="163"/>
      <c r="I19" s="163">
        <f>SUM(I15:I17)</f>
        <v>40000</v>
      </c>
      <c r="J19" s="142">
        <f>SUM(J15:J17)</f>
        <v>48478</v>
      </c>
      <c r="K19" s="163">
        <f>SUM(K15:K17)</f>
        <v>0</v>
      </c>
      <c r="L19" s="163">
        <f>SUM(L15:L17)</f>
        <v>87636</v>
      </c>
      <c r="M19" s="143">
        <f>SUM(M15:M18)</f>
        <v>97428</v>
      </c>
      <c r="N19" s="163">
        <f>SUM(N15:N18)</f>
        <v>55280</v>
      </c>
      <c r="O19" s="163">
        <f>SUM(O15:O17)</f>
        <v>97280</v>
      </c>
      <c r="P19" s="143">
        <f>SUM(P15:P17)</f>
        <v>105973</v>
      </c>
      <c r="Q19" s="144">
        <f>SUM(Q15:Q17)</f>
        <v>82019</v>
      </c>
      <c r="R19" s="143">
        <f>SUM(R15:R17)</f>
        <v>74819</v>
      </c>
      <c r="S19" s="145">
        <f>SUM(S15:S18)</f>
        <v>5000</v>
      </c>
      <c r="T19" s="145">
        <f>SUM(T15:T18)</f>
        <v>33676</v>
      </c>
      <c r="U19" s="143">
        <f>SUM(U15:U17)</f>
        <v>34632</v>
      </c>
      <c r="V19" s="145">
        <f>SUM(V15:V18)</f>
        <v>0</v>
      </c>
      <c r="W19" s="145">
        <f>SUM(W15:W18)</f>
        <v>0</v>
      </c>
      <c r="X19" s="143">
        <f>SUM(X15:X17)</f>
        <v>20061</v>
      </c>
      <c r="Y19" s="146">
        <f>SUM(Y15:Y18)</f>
        <v>0</v>
      </c>
      <c r="Z19" s="146">
        <f>SUM(Z15:Z18)</f>
        <v>11490</v>
      </c>
      <c r="AA19" s="143">
        <f>SUM(AA15:AA17)</f>
        <v>11490</v>
      </c>
      <c r="AB19" s="147">
        <f>SUM(AB15:AB18)</f>
        <v>0</v>
      </c>
      <c r="AC19" s="148">
        <f>SUM(AC15:AC18)</f>
        <v>12900</v>
      </c>
      <c r="AD19" s="143">
        <f>SUM(AD15:AD17)</f>
        <v>2919</v>
      </c>
      <c r="AE19" s="147">
        <f t="shared" ref="AE19:AR19" si="3">SUM(AE15:AE18)</f>
        <v>0</v>
      </c>
      <c r="AF19" s="147">
        <f t="shared" si="3"/>
        <v>0</v>
      </c>
      <c r="AG19" s="149">
        <f t="shared" si="3"/>
        <v>0</v>
      </c>
      <c r="AH19" s="150">
        <f t="shared" si="3"/>
        <v>10000</v>
      </c>
      <c r="AI19" s="150">
        <f t="shared" si="3"/>
        <v>0</v>
      </c>
      <c r="AJ19" s="150">
        <f t="shared" si="3"/>
        <v>0</v>
      </c>
      <c r="AK19" s="150">
        <f t="shared" si="3"/>
        <v>14000</v>
      </c>
      <c r="AL19" s="151">
        <f t="shared" si="3"/>
        <v>0</v>
      </c>
      <c r="AM19" s="151">
        <f t="shared" si="3"/>
        <v>0</v>
      </c>
      <c r="AN19" s="152">
        <f t="shared" si="3"/>
        <v>10000</v>
      </c>
      <c r="AO19" s="149">
        <f>SUM(AO15:AO18)</f>
        <v>16000</v>
      </c>
      <c r="AP19" s="149">
        <f t="shared" si="3"/>
        <v>0</v>
      </c>
      <c r="AQ19" s="153">
        <f t="shared" si="3"/>
        <v>0</v>
      </c>
      <c r="AR19" s="154">
        <f t="shared" si="3"/>
        <v>0</v>
      </c>
      <c r="AS19" s="155">
        <f>SUM(AS18)</f>
        <v>12000</v>
      </c>
      <c r="AT19" s="156">
        <f>SUM(AT15:AT18)</f>
        <v>0</v>
      </c>
      <c r="AU19" s="157">
        <f>SUM(AU15:AU18)</f>
        <v>0</v>
      </c>
      <c r="AV19" s="164">
        <v>0</v>
      </c>
    </row>
    <row r="20" spans="1:48" ht="5.0999999999999996" customHeight="1" x14ac:dyDescent="0.25">
      <c r="B20" s="120"/>
      <c r="C20" s="120"/>
      <c r="D20" s="120"/>
      <c r="E20" s="160"/>
      <c r="F20" s="160"/>
      <c r="G20" s="120"/>
      <c r="H20" s="96"/>
      <c r="I20" s="96"/>
      <c r="J20" s="97"/>
      <c r="K20" s="96"/>
      <c r="L20" s="96"/>
      <c r="M20" s="98"/>
      <c r="N20" s="96"/>
      <c r="O20" s="96"/>
      <c r="P20" s="98"/>
      <c r="Q20" s="99"/>
      <c r="R20" s="98"/>
      <c r="S20" s="121"/>
      <c r="T20" s="121"/>
      <c r="U20" s="98"/>
      <c r="V20" s="121"/>
      <c r="W20" s="121"/>
      <c r="X20" s="98"/>
      <c r="Y20" s="122"/>
      <c r="Z20" s="122"/>
      <c r="AA20" s="98"/>
      <c r="AB20" s="123"/>
      <c r="AC20" s="124"/>
      <c r="AD20" s="98"/>
      <c r="AE20" s="123"/>
      <c r="AF20" s="123"/>
      <c r="AG20" s="125"/>
      <c r="AH20" s="126"/>
      <c r="AI20" s="126"/>
      <c r="AJ20" s="126"/>
      <c r="AK20" s="126"/>
      <c r="AL20" s="127"/>
      <c r="AM20" s="127"/>
      <c r="AN20" s="128"/>
      <c r="AO20" s="125"/>
      <c r="AP20" s="125"/>
      <c r="AQ20" s="129"/>
      <c r="AR20" s="111"/>
      <c r="AS20" s="112"/>
      <c r="AT20" s="113"/>
      <c r="AU20" s="114"/>
      <c r="AV20" s="115"/>
    </row>
    <row r="21" spans="1:48" ht="15" hidden="1" customHeight="1" x14ac:dyDescent="0.25">
      <c r="A21" s="3" t="s">
        <v>16</v>
      </c>
      <c r="B21" s="94">
        <v>160.55000000000001</v>
      </c>
      <c r="C21" s="94">
        <v>1290.99</v>
      </c>
      <c r="D21" s="94">
        <v>51.69</v>
      </c>
      <c r="E21" s="95">
        <v>100</v>
      </c>
      <c r="F21" s="95"/>
      <c r="G21" s="120">
        <v>155.06</v>
      </c>
      <c r="H21" s="96"/>
      <c r="I21" s="96"/>
      <c r="J21" s="97">
        <f>1.86+27.33+0.04</f>
        <v>29.229999999999997</v>
      </c>
      <c r="K21" s="96"/>
      <c r="L21" s="96"/>
      <c r="M21" s="98">
        <v>1.94</v>
      </c>
      <c r="N21" s="96"/>
      <c r="O21" s="96"/>
      <c r="P21" s="98">
        <v>1.74</v>
      </c>
      <c r="Q21" s="99"/>
      <c r="R21" s="98">
        <v>1.43</v>
      </c>
      <c r="S21" s="121"/>
      <c r="T21" s="121"/>
      <c r="U21" s="98">
        <v>1.76</v>
      </c>
      <c r="V21" s="121"/>
      <c r="W21" s="121"/>
      <c r="X21" s="98">
        <v>1.85</v>
      </c>
      <c r="Y21" s="122"/>
      <c r="Z21" s="122"/>
      <c r="AA21" s="98">
        <v>1.5</v>
      </c>
      <c r="AB21" s="123"/>
      <c r="AC21" s="124"/>
      <c r="AD21" s="98">
        <v>1.23</v>
      </c>
      <c r="AE21" s="123"/>
      <c r="AF21" s="123"/>
      <c r="AG21" s="125"/>
      <c r="AH21" s="126">
        <v>1.57</v>
      </c>
      <c r="AI21" s="126"/>
      <c r="AJ21" s="126"/>
      <c r="AK21" s="126">
        <v>1.44</v>
      </c>
      <c r="AL21" s="127"/>
      <c r="AM21" s="127"/>
      <c r="AN21" s="128">
        <v>1.59</v>
      </c>
      <c r="AO21" s="125">
        <v>1.58</v>
      </c>
      <c r="AP21" s="125"/>
      <c r="AQ21" s="129"/>
      <c r="AR21" s="111"/>
      <c r="AS21" s="112">
        <v>1.7</v>
      </c>
      <c r="AT21" s="113"/>
      <c r="AU21" s="114"/>
      <c r="AV21" s="115"/>
    </row>
    <row r="22" spans="1:48" ht="15" hidden="1" customHeight="1" x14ac:dyDescent="0.25">
      <c r="A22" s="3" t="s">
        <v>17</v>
      </c>
      <c r="B22" s="94"/>
      <c r="C22" s="94"/>
      <c r="D22" s="94"/>
      <c r="E22" s="95"/>
      <c r="F22" s="95"/>
      <c r="G22" s="120"/>
      <c r="H22" s="96"/>
      <c r="I22" s="96"/>
      <c r="J22" s="97"/>
      <c r="K22" s="96"/>
      <c r="L22" s="96"/>
      <c r="M22" s="98"/>
      <c r="N22" s="96"/>
      <c r="O22" s="96"/>
      <c r="P22" s="98"/>
      <c r="Q22" s="99"/>
      <c r="R22" s="98"/>
      <c r="S22" s="121"/>
      <c r="T22" s="121"/>
      <c r="U22" s="98"/>
      <c r="V22" s="121"/>
      <c r="W22" s="121"/>
      <c r="X22" s="98"/>
      <c r="Y22" s="122"/>
      <c r="Z22" s="122"/>
      <c r="AA22" s="98"/>
      <c r="AB22" s="123"/>
      <c r="AC22" s="124"/>
      <c r="AD22" s="98"/>
      <c r="AE22" s="123"/>
      <c r="AF22" s="123"/>
      <c r="AG22" s="125"/>
      <c r="AH22" s="126"/>
      <c r="AI22" s="126"/>
      <c r="AJ22" s="126"/>
      <c r="AK22" s="126">
        <v>13.24</v>
      </c>
      <c r="AL22" s="127"/>
      <c r="AM22" s="127"/>
      <c r="AN22" s="128"/>
      <c r="AO22" s="125"/>
      <c r="AP22" s="125"/>
      <c r="AQ22" s="129"/>
      <c r="AR22" s="111"/>
      <c r="AS22" s="112"/>
      <c r="AT22" s="113"/>
      <c r="AU22" s="114"/>
      <c r="AV22" s="115"/>
    </row>
    <row r="23" spans="1:48" ht="15" hidden="1" customHeight="1" x14ac:dyDescent="0.25">
      <c r="A23" s="3" t="s">
        <v>18</v>
      </c>
      <c r="B23" s="120">
        <f>29.21+140+250</f>
        <v>419.21000000000004</v>
      </c>
      <c r="C23" s="120">
        <v>1.7</v>
      </c>
      <c r="D23" s="120">
        <v>312.25</v>
      </c>
      <c r="E23" s="160"/>
      <c r="F23" s="160"/>
      <c r="G23" s="120"/>
      <c r="H23" s="96"/>
      <c r="I23" s="96"/>
      <c r="J23" s="97">
        <v>257.43</v>
      </c>
      <c r="K23" s="96"/>
      <c r="L23" s="96">
        <f>3209.45+407.9</f>
        <v>3617.35</v>
      </c>
      <c r="M23" s="98">
        <f>407.9+3209.45</f>
        <v>3617.35</v>
      </c>
      <c r="N23" s="96"/>
      <c r="O23" s="96"/>
      <c r="P23" s="98">
        <v>3603.13</v>
      </c>
      <c r="Q23" s="99"/>
      <c r="R23" s="98">
        <v>0.02</v>
      </c>
      <c r="S23" s="121"/>
      <c r="T23" s="121"/>
      <c r="U23" s="98"/>
      <c r="V23" s="121"/>
      <c r="W23" s="121"/>
      <c r="X23" s="98"/>
      <c r="Y23" s="122"/>
      <c r="Z23" s="122"/>
      <c r="AA23" s="98"/>
      <c r="AB23" s="123"/>
      <c r="AC23" s="124"/>
      <c r="AD23" s="98"/>
      <c r="AE23" s="123"/>
      <c r="AF23" s="123"/>
      <c r="AG23" s="125"/>
      <c r="AH23" s="126"/>
      <c r="AI23" s="126"/>
      <c r="AJ23" s="126"/>
      <c r="AK23" s="126"/>
      <c r="AL23" s="127"/>
      <c r="AM23" s="127"/>
      <c r="AN23" s="128"/>
      <c r="AO23" s="125"/>
      <c r="AP23" s="125"/>
      <c r="AQ23" s="129"/>
      <c r="AR23" s="111"/>
      <c r="AS23" s="112"/>
      <c r="AT23" s="113"/>
      <c r="AU23" s="114"/>
      <c r="AV23" s="115"/>
    </row>
    <row r="24" spans="1:48" ht="15" hidden="1" customHeight="1" x14ac:dyDescent="0.25">
      <c r="A24" s="119" t="s">
        <v>19</v>
      </c>
      <c r="B24" s="94"/>
      <c r="C24" s="94"/>
      <c r="D24" s="94"/>
      <c r="E24" s="95"/>
      <c r="F24" s="95"/>
      <c r="G24" s="120"/>
      <c r="H24" s="96"/>
      <c r="I24" s="96"/>
      <c r="J24" s="97"/>
      <c r="K24" s="96"/>
      <c r="L24" s="96"/>
      <c r="M24" s="98"/>
      <c r="N24" s="96"/>
      <c r="O24" s="96"/>
      <c r="P24" s="98"/>
      <c r="Q24" s="99"/>
      <c r="R24" s="98">
        <v>2647.53</v>
      </c>
      <c r="S24" s="121"/>
      <c r="T24" s="121"/>
      <c r="U24" s="98"/>
      <c r="V24" s="121"/>
      <c r="W24" s="121"/>
      <c r="X24" s="98"/>
      <c r="Y24" s="122"/>
      <c r="Z24" s="122"/>
      <c r="AA24" s="98"/>
      <c r="AB24" s="123"/>
      <c r="AC24" s="124"/>
      <c r="AD24" s="98"/>
      <c r="AE24" s="123"/>
      <c r="AF24" s="123"/>
      <c r="AG24" s="125"/>
      <c r="AH24" s="126"/>
      <c r="AI24" s="126"/>
      <c r="AJ24" s="126"/>
      <c r="AK24" s="126"/>
      <c r="AL24" s="127"/>
      <c r="AM24" s="127"/>
      <c r="AN24" s="128"/>
      <c r="AO24" s="125"/>
      <c r="AP24" s="125"/>
      <c r="AQ24" s="129"/>
      <c r="AR24" s="111"/>
      <c r="AS24" s="112"/>
      <c r="AT24" s="113"/>
      <c r="AU24" s="114"/>
      <c r="AV24" s="115"/>
    </row>
    <row r="25" spans="1:48" hidden="1" x14ac:dyDescent="0.25">
      <c r="A25" s="119" t="s">
        <v>20</v>
      </c>
      <c r="U25" s="98">
        <v>10954.46</v>
      </c>
      <c r="X25" s="98"/>
      <c r="Y25" s="135"/>
      <c r="Z25" s="135"/>
      <c r="AA25" s="98"/>
      <c r="AB25" s="165"/>
      <c r="AC25" s="166"/>
      <c r="AD25" s="98"/>
      <c r="AE25" s="165"/>
      <c r="AF25" s="165"/>
      <c r="AG25" s="167"/>
      <c r="AH25" s="137"/>
      <c r="AI25" s="137"/>
      <c r="AJ25" s="137"/>
      <c r="AK25" s="137"/>
      <c r="AL25" s="168"/>
      <c r="AM25" s="168"/>
      <c r="AN25" s="169"/>
      <c r="AO25" s="167"/>
      <c r="AP25" s="167"/>
      <c r="AQ25" s="170"/>
      <c r="AR25" s="171"/>
      <c r="AS25" s="172"/>
      <c r="AT25" s="173"/>
      <c r="AU25" s="174"/>
      <c r="AV25" s="115"/>
    </row>
    <row r="26" spans="1:48" hidden="1" x14ac:dyDescent="0.25">
      <c r="A26" s="119" t="s">
        <v>21</v>
      </c>
      <c r="U26" s="135"/>
      <c r="X26" s="98">
        <v>10079.91</v>
      </c>
      <c r="Y26" s="135"/>
      <c r="Z26" s="135"/>
      <c r="AA26" s="98"/>
      <c r="AB26" s="165"/>
      <c r="AC26" s="166"/>
      <c r="AD26" s="98"/>
      <c r="AE26" s="165"/>
      <c r="AF26" s="165"/>
      <c r="AG26" s="167"/>
      <c r="AH26" s="137"/>
      <c r="AI26" s="137"/>
      <c r="AJ26" s="137"/>
      <c r="AK26" s="137"/>
      <c r="AL26" s="168"/>
      <c r="AM26" s="168"/>
      <c r="AN26" s="169"/>
      <c r="AO26" s="167"/>
      <c r="AP26" s="167"/>
      <c r="AQ26" s="170"/>
      <c r="AR26" s="171"/>
      <c r="AS26" s="172"/>
      <c r="AT26" s="173"/>
      <c r="AU26" s="174"/>
      <c r="AV26" s="115"/>
    </row>
    <row r="27" spans="1:48" s="196" customFormat="1" ht="15" customHeight="1" x14ac:dyDescent="0.25">
      <c r="A27" s="175" t="s">
        <v>22</v>
      </c>
      <c r="B27" s="176">
        <f t="shared" ref="B27:Q27" si="4">B12+B19+B23+B21</f>
        <v>42579.76</v>
      </c>
      <c r="C27" s="176">
        <f t="shared" si="4"/>
        <v>26293.030000000002</v>
      </c>
      <c r="D27" s="176">
        <f t="shared" si="4"/>
        <v>32374.16</v>
      </c>
      <c r="E27" s="177">
        <f t="shared" si="4"/>
        <v>30100</v>
      </c>
      <c r="F27" s="177">
        <f t="shared" si="4"/>
        <v>30000</v>
      </c>
      <c r="G27" s="176">
        <f t="shared" si="4"/>
        <v>59576.72</v>
      </c>
      <c r="H27" s="178">
        <f t="shared" si="4"/>
        <v>36000</v>
      </c>
      <c r="I27" s="178">
        <f t="shared" si="4"/>
        <v>78175</v>
      </c>
      <c r="J27" s="179">
        <f t="shared" si="4"/>
        <v>85199.01</v>
      </c>
      <c r="K27" s="178">
        <f t="shared" si="4"/>
        <v>38000</v>
      </c>
      <c r="L27" s="178">
        <f t="shared" si="4"/>
        <v>129253.35</v>
      </c>
      <c r="M27" s="180">
        <f t="shared" si="4"/>
        <v>140377.49000000002</v>
      </c>
      <c r="N27" s="178">
        <f t="shared" si="4"/>
        <v>91280</v>
      </c>
      <c r="O27" s="178">
        <f t="shared" si="4"/>
        <v>133280</v>
      </c>
      <c r="P27" s="180">
        <f t="shared" si="4"/>
        <v>146167.10999999999</v>
      </c>
      <c r="Q27" s="181">
        <f t="shared" si="4"/>
        <v>122983</v>
      </c>
      <c r="R27" s="180">
        <f>R12+R19+R23+R21+R24</f>
        <v>118475.06</v>
      </c>
      <c r="S27" s="182">
        <f>S12+S19+S23+S21</f>
        <v>43000</v>
      </c>
      <c r="T27" s="182">
        <f>T12+T19+T23+T21</f>
        <v>70976</v>
      </c>
      <c r="U27" s="180">
        <f>U12+U19+U23+U21+U24+U25</f>
        <v>82948.75</v>
      </c>
      <c r="V27" s="182">
        <f>V12+V19+V23+V21</f>
        <v>32000</v>
      </c>
      <c r="W27" s="182">
        <f>W12+W19+W23+W21</f>
        <v>32000</v>
      </c>
      <c r="X27" s="180">
        <f>X12+X19+X23+X21+X24+X26</f>
        <v>62104.09</v>
      </c>
      <c r="Y27" s="183">
        <f>Y12+Y19+Y23+Y21</f>
        <v>34000</v>
      </c>
      <c r="Z27" s="183">
        <f>Z12+Z19+Z23+Z21</f>
        <v>45490</v>
      </c>
      <c r="AA27" s="180">
        <f>AA12+AA19+AA23+AA21+AA24+AA25</f>
        <v>45532.52</v>
      </c>
      <c r="AB27" s="184">
        <f>AB12+AB19+AB23+AB21</f>
        <v>44000</v>
      </c>
      <c r="AC27" s="185">
        <f>AC12+AC19+AC23+AC21</f>
        <v>56900</v>
      </c>
      <c r="AD27" s="180">
        <f>AD12+AD19+AD23+AD21+AD24+AD25</f>
        <v>46920.62</v>
      </c>
      <c r="AE27" s="184">
        <f t="shared" ref="AE27:AJ27" si="5">AE12+AE19+AE23+AE21</f>
        <v>44000</v>
      </c>
      <c r="AF27" s="184">
        <f t="shared" si="5"/>
        <v>44000</v>
      </c>
      <c r="AG27" s="186">
        <f t="shared" si="5"/>
        <v>44000</v>
      </c>
      <c r="AH27" s="187">
        <f t="shared" si="5"/>
        <v>54002.19</v>
      </c>
      <c r="AI27" s="187">
        <f t="shared" si="5"/>
        <v>48000</v>
      </c>
      <c r="AJ27" s="187">
        <f t="shared" si="5"/>
        <v>53000</v>
      </c>
      <c r="AK27" s="187">
        <f>AK12+AK19+AK23+AK21+AK22</f>
        <v>67015.470000000016</v>
      </c>
      <c r="AL27" s="188">
        <f t="shared" ref="AL27:AR27" si="6">AL12+AL19+AL23+AL21</f>
        <v>38000</v>
      </c>
      <c r="AM27" s="188">
        <f t="shared" si="6"/>
        <v>38000</v>
      </c>
      <c r="AN27" s="189">
        <f t="shared" si="6"/>
        <v>48002.06</v>
      </c>
      <c r="AO27" s="186">
        <f>AO12+AO19+AO23+AO21</f>
        <v>54001.57</v>
      </c>
      <c r="AP27" s="186">
        <f t="shared" si="6"/>
        <v>38000</v>
      </c>
      <c r="AQ27" s="190">
        <f t="shared" si="6"/>
        <v>38000</v>
      </c>
      <c r="AR27" s="191">
        <f t="shared" si="6"/>
        <v>42000</v>
      </c>
      <c r="AS27" s="192">
        <f>AS12+AS19+AS21</f>
        <v>54003.88</v>
      </c>
      <c r="AT27" s="193">
        <f>AT12+AT19+AT23+AT21</f>
        <v>60000</v>
      </c>
      <c r="AU27" s="194">
        <f>AU12+AU19+AU23+AU21</f>
        <v>53000</v>
      </c>
      <c r="AV27" s="195">
        <f>AV12+AV19+AV23+AV21</f>
        <v>53000</v>
      </c>
    </row>
    <row r="28" spans="1:48" ht="15" customHeight="1" thickBot="1" x14ac:dyDescent="0.3">
      <c r="A28" s="197"/>
      <c r="B28" s="198"/>
      <c r="C28" s="198"/>
      <c r="D28" s="198"/>
      <c r="E28" s="199"/>
      <c r="F28" s="199"/>
      <c r="G28" s="198"/>
      <c r="H28" s="200"/>
      <c r="I28" s="200"/>
      <c r="J28" s="201"/>
      <c r="K28" s="200"/>
      <c r="L28" s="200"/>
      <c r="M28" s="202"/>
      <c r="N28" s="200"/>
      <c r="O28" s="200"/>
      <c r="P28" s="202"/>
      <c r="Q28" s="203"/>
      <c r="R28" s="202"/>
      <c r="S28" s="204"/>
      <c r="T28" s="204"/>
      <c r="U28" s="202"/>
      <c r="V28" s="204"/>
      <c r="W28" s="204"/>
      <c r="X28" s="202"/>
      <c r="Y28" s="205"/>
      <c r="Z28" s="205"/>
      <c r="AA28" s="202"/>
      <c r="AB28" s="206"/>
      <c r="AC28" s="207"/>
      <c r="AD28" s="202"/>
      <c r="AE28" s="206"/>
      <c r="AF28" s="206"/>
      <c r="AG28" s="208"/>
      <c r="AH28" s="209"/>
      <c r="AI28" s="209"/>
      <c r="AJ28" s="209"/>
      <c r="AK28" s="209"/>
      <c r="AL28" s="210"/>
      <c r="AM28" s="210"/>
      <c r="AN28" s="211"/>
      <c r="AO28" s="208"/>
      <c r="AP28" s="208"/>
      <c r="AQ28" s="212"/>
      <c r="AR28" s="213"/>
      <c r="AS28" s="214"/>
      <c r="AT28" s="215"/>
      <c r="AU28" s="216"/>
      <c r="AV28" s="217"/>
    </row>
    <row r="29" spans="1:48" ht="15" customHeight="1" x14ac:dyDescent="0.25">
      <c r="A29" s="71" t="s">
        <v>23</v>
      </c>
      <c r="B29" s="218"/>
      <c r="C29" s="218"/>
      <c r="D29" s="218"/>
      <c r="E29" s="219"/>
      <c r="F29" s="219"/>
      <c r="G29" s="218"/>
      <c r="H29" s="220"/>
      <c r="I29" s="220"/>
      <c r="J29" s="221"/>
      <c r="K29" s="220"/>
      <c r="L29" s="220"/>
      <c r="M29" s="222"/>
      <c r="N29" s="220"/>
      <c r="O29" s="220"/>
      <c r="P29" s="222"/>
      <c r="Q29" s="223"/>
      <c r="R29" s="224"/>
      <c r="S29" s="225"/>
      <c r="T29" s="225"/>
      <c r="U29" s="226"/>
      <c r="V29" s="225"/>
      <c r="W29" s="225"/>
      <c r="X29" s="226"/>
      <c r="Y29" s="227"/>
      <c r="Z29" s="227"/>
      <c r="AA29" s="226"/>
      <c r="AB29" s="228"/>
      <c r="AC29" s="229"/>
      <c r="AD29" s="226"/>
      <c r="AE29" s="228"/>
      <c r="AF29" s="228"/>
      <c r="AG29" s="230"/>
      <c r="AH29" s="231"/>
      <c r="AI29" s="231"/>
      <c r="AJ29" s="231"/>
      <c r="AK29" s="231"/>
      <c r="AL29" s="232"/>
      <c r="AM29" s="232"/>
      <c r="AN29" s="233"/>
      <c r="AO29" s="230"/>
      <c r="AP29" s="230"/>
      <c r="AQ29" s="234"/>
      <c r="AR29" s="235"/>
      <c r="AS29" s="236"/>
      <c r="AT29" s="237"/>
      <c r="AU29" s="238"/>
      <c r="AV29" s="91"/>
    </row>
    <row r="30" spans="1:48" ht="15" customHeight="1" x14ac:dyDescent="0.25">
      <c r="A30" s="93" t="s">
        <v>24</v>
      </c>
      <c r="B30" s="94"/>
      <c r="C30" s="94">
        <v>21334.22</v>
      </c>
      <c r="D30" s="94"/>
      <c r="E30" s="95">
        <v>17000</v>
      </c>
      <c r="F30" s="95">
        <v>16000</v>
      </c>
      <c r="G30" s="94"/>
      <c r="H30" s="96">
        <v>16000</v>
      </c>
      <c r="I30" s="96">
        <v>12000</v>
      </c>
      <c r="J30" s="97"/>
      <c r="K30" s="96"/>
      <c r="L30" s="96"/>
      <c r="M30" s="98"/>
      <c r="N30" s="96"/>
      <c r="O30" s="96"/>
      <c r="P30" s="98"/>
      <c r="Q30" s="99"/>
      <c r="R30" s="100"/>
      <c r="S30" s="101"/>
      <c r="T30" s="101"/>
      <c r="U30" s="102"/>
      <c r="V30" s="101"/>
      <c r="W30" s="101"/>
      <c r="X30" s="102"/>
      <c r="Y30" s="103"/>
      <c r="Z30" s="103"/>
      <c r="AA30" s="102"/>
      <c r="AB30" s="104"/>
      <c r="AC30" s="105"/>
      <c r="AD30" s="102"/>
      <c r="AE30" s="104"/>
      <c r="AF30" s="104"/>
      <c r="AG30" s="106"/>
      <c r="AH30" s="107"/>
      <c r="AI30" s="107"/>
      <c r="AJ30" s="107"/>
      <c r="AK30" s="107"/>
      <c r="AL30" s="108"/>
      <c r="AM30" s="108"/>
      <c r="AN30" s="109"/>
      <c r="AO30" s="106"/>
      <c r="AP30" s="106"/>
      <c r="AQ30" s="110"/>
      <c r="AR30" s="111"/>
      <c r="AS30" s="112"/>
      <c r="AT30" s="113"/>
      <c r="AU30" s="114"/>
      <c r="AV30" s="115"/>
    </row>
    <row r="31" spans="1:48" ht="15" hidden="1" customHeight="1" x14ac:dyDescent="0.25">
      <c r="A31" s="119" t="s">
        <v>25</v>
      </c>
      <c r="B31" s="94"/>
      <c r="C31" s="94"/>
      <c r="D31" s="94"/>
      <c r="E31" s="95"/>
      <c r="F31" s="95"/>
      <c r="G31" s="94"/>
      <c r="H31" s="96"/>
      <c r="I31" s="96"/>
      <c r="J31" s="97"/>
      <c r="K31" s="96"/>
      <c r="L31" s="96">
        <v>10000</v>
      </c>
      <c r="M31" s="98"/>
      <c r="N31" s="96">
        <v>3000</v>
      </c>
      <c r="O31" s="96"/>
      <c r="P31" s="98"/>
      <c r="Q31" s="99"/>
      <c r="R31" s="98"/>
      <c r="S31" s="121">
        <v>4000</v>
      </c>
      <c r="T31" s="121"/>
      <c r="U31" s="98"/>
      <c r="V31" s="121">
        <v>4000</v>
      </c>
      <c r="W31" s="121">
        <v>4000</v>
      </c>
      <c r="X31" s="98"/>
      <c r="Y31" s="122">
        <v>4000</v>
      </c>
      <c r="Z31" s="122"/>
      <c r="AA31" s="98"/>
      <c r="AB31" s="123">
        <v>4000</v>
      </c>
      <c r="AC31" s="124">
        <v>3000</v>
      </c>
      <c r="AD31" s="98"/>
      <c r="AE31" s="123">
        <v>4000</v>
      </c>
      <c r="AF31" s="123">
        <v>4000</v>
      </c>
      <c r="AG31" s="125">
        <v>4000</v>
      </c>
      <c r="AH31" s="107"/>
      <c r="AI31" s="126">
        <v>4000</v>
      </c>
      <c r="AJ31" s="126">
        <v>4000</v>
      </c>
      <c r="AK31" s="107"/>
      <c r="AL31" s="127">
        <v>4000</v>
      </c>
      <c r="AM31" s="127">
        <v>4000</v>
      </c>
      <c r="AN31" s="128"/>
      <c r="AO31" s="125"/>
      <c r="AP31" s="125">
        <v>4000</v>
      </c>
      <c r="AQ31" s="129">
        <v>4000</v>
      </c>
      <c r="AR31" s="111">
        <v>4000</v>
      </c>
      <c r="AS31" s="112"/>
      <c r="AT31" s="113">
        <v>6000</v>
      </c>
      <c r="AU31" s="114">
        <v>0</v>
      </c>
      <c r="AV31" s="115">
        <v>0</v>
      </c>
    </row>
    <row r="32" spans="1:48" ht="15" customHeight="1" x14ac:dyDescent="0.25">
      <c r="A32" s="119" t="s">
        <v>26</v>
      </c>
      <c r="B32" s="94">
        <v>4244.88</v>
      </c>
      <c r="C32" s="94"/>
      <c r="D32" s="94">
        <v>11249.14</v>
      </c>
      <c r="E32" s="95"/>
      <c r="F32" s="95"/>
      <c r="G32" s="120">
        <v>4956.7299999999996</v>
      </c>
      <c r="H32" s="96"/>
      <c r="I32" s="96"/>
      <c r="J32" s="97">
        <v>6058.75</v>
      </c>
      <c r="K32" s="96"/>
      <c r="L32" s="96"/>
      <c r="M32" s="98">
        <v>6773.08</v>
      </c>
      <c r="N32" s="96">
        <v>10000</v>
      </c>
      <c r="O32" s="96">
        <v>6000</v>
      </c>
      <c r="P32" s="98">
        <v>5355.71</v>
      </c>
      <c r="Q32" s="99">
        <v>7000</v>
      </c>
      <c r="R32" s="98">
        <v>6130.95</v>
      </c>
      <c r="S32" s="121">
        <v>7000</v>
      </c>
      <c r="T32" s="121">
        <v>7000</v>
      </c>
      <c r="U32" s="98">
        <v>6644.92</v>
      </c>
      <c r="V32" s="121">
        <v>8000</v>
      </c>
      <c r="W32" s="121">
        <v>8000</v>
      </c>
      <c r="X32" s="98">
        <v>5826.34</v>
      </c>
      <c r="Y32" s="122">
        <v>8000</v>
      </c>
      <c r="Z32" s="122">
        <v>8000</v>
      </c>
      <c r="AA32" s="98">
        <v>5251.4</v>
      </c>
      <c r="AB32" s="123">
        <v>7000</v>
      </c>
      <c r="AC32" s="124">
        <v>7000</v>
      </c>
      <c r="AD32" s="98">
        <v>7495.62</v>
      </c>
      <c r="AE32" s="123">
        <v>7000</v>
      </c>
      <c r="AF32" s="123">
        <v>7000</v>
      </c>
      <c r="AG32" s="125">
        <v>7000</v>
      </c>
      <c r="AH32" s="126">
        <v>4323.1899999999996</v>
      </c>
      <c r="AI32" s="126">
        <v>16000</v>
      </c>
      <c r="AJ32" s="126">
        <v>16000</v>
      </c>
      <c r="AK32" s="126">
        <v>11490.33</v>
      </c>
      <c r="AL32" s="127">
        <v>10000</v>
      </c>
      <c r="AM32" s="127">
        <v>10000</v>
      </c>
      <c r="AN32" s="128">
        <v>8932.93</v>
      </c>
      <c r="AO32" s="125">
        <v>6345.87</v>
      </c>
      <c r="AP32" s="125">
        <v>10000</v>
      </c>
      <c r="AQ32" s="129">
        <v>10000</v>
      </c>
      <c r="AR32" s="111">
        <v>10000</v>
      </c>
      <c r="AS32" s="112">
        <v>4626.3500000000004</v>
      </c>
      <c r="AT32" s="113">
        <v>10000</v>
      </c>
      <c r="AU32" s="114">
        <v>10000</v>
      </c>
      <c r="AV32" s="115">
        <v>10500</v>
      </c>
    </row>
    <row r="33" spans="1:48" ht="15" hidden="1" customHeight="1" x14ac:dyDescent="0.25">
      <c r="A33" s="119" t="s">
        <v>27</v>
      </c>
      <c r="B33" s="94"/>
      <c r="C33" s="94"/>
      <c r="D33" s="94"/>
      <c r="E33" s="95"/>
      <c r="F33" s="95"/>
      <c r="G33" s="120">
        <v>2180</v>
      </c>
      <c r="H33" s="96"/>
      <c r="I33" s="96"/>
      <c r="J33" s="97"/>
      <c r="K33" s="96"/>
      <c r="L33" s="96"/>
      <c r="M33" s="98"/>
      <c r="N33" s="96"/>
      <c r="O33" s="96"/>
      <c r="P33" s="98"/>
      <c r="Q33" s="99"/>
      <c r="R33" s="98"/>
      <c r="S33" s="121"/>
      <c r="T33" s="121"/>
      <c r="U33" s="98"/>
      <c r="V33" s="121"/>
      <c r="W33" s="121"/>
      <c r="X33" s="98"/>
      <c r="Y33" s="122"/>
      <c r="Z33" s="122"/>
      <c r="AA33" s="98"/>
      <c r="AB33" s="123"/>
      <c r="AC33" s="124"/>
      <c r="AD33" s="98"/>
      <c r="AE33" s="123"/>
      <c r="AF33" s="123"/>
      <c r="AG33" s="125"/>
      <c r="AH33" s="126"/>
      <c r="AI33" s="126"/>
      <c r="AJ33" s="126"/>
      <c r="AK33" s="126"/>
      <c r="AL33" s="127"/>
      <c r="AM33" s="127"/>
      <c r="AN33" s="128"/>
      <c r="AO33" s="125"/>
      <c r="AP33" s="125"/>
      <c r="AQ33" s="129"/>
      <c r="AR33" s="111"/>
      <c r="AS33" s="112"/>
      <c r="AT33" s="113"/>
      <c r="AU33" s="114"/>
      <c r="AV33" s="115"/>
    </row>
    <row r="34" spans="1:48" ht="15" hidden="1" customHeight="1" x14ac:dyDescent="0.25">
      <c r="A34" s="119" t="s">
        <v>28</v>
      </c>
      <c r="B34" s="94"/>
      <c r="C34" s="94"/>
      <c r="D34" s="94">
        <v>769.82</v>
      </c>
      <c r="E34" s="95"/>
      <c r="F34" s="95"/>
      <c r="H34" s="96"/>
      <c r="I34" s="96"/>
      <c r="J34" s="97"/>
      <c r="K34" s="96"/>
      <c r="L34" s="96"/>
      <c r="M34" s="98"/>
      <c r="N34" s="96"/>
      <c r="O34" s="96"/>
      <c r="P34" s="98"/>
      <c r="Q34" s="99"/>
      <c r="R34" s="98"/>
      <c r="S34" s="121"/>
      <c r="T34" s="121"/>
      <c r="U34" s="98"/>
      <c r="V34" s="121"/>
      <c r="W34" s="121"/>
      <c r="X34" s="98"/>
      <c r="Y34" s="122"/>
      <c r="Z34" s="122"/>
      <c r="AA34" s="98"/>
      <c r="AB34" s="123"/>
      <c r="AC34" s="124"/>
      <c r="AD34" s="98"/>
      <c r="AE34" s="123"/>
      <c r="AF34" s="123"/>
      <c r="AG34" s="125"/>
      <c r="AH34" s="126"/>
      <c r="AI34" s="126"/>
      <c r="AJ34" s="126"/>
      <c r="AK34" s="126"/>
      <c r="AL34" s="127"/>
      <c r="AM34" s="127"/>
      <c r="AN34" s="128"/>
      <c r="AO34" s="125"/>
      <c r="AP34" s="125"/>
      <c r="AQ34" s="129"/>
      <c r="AR34" s="111"/>
      <c r="AS34" s="112"/>
      <c r="AT34" s="113"/>
      <c r="AU34" s="114"/>
      <c r="AV34" s="115"/>
    </row>
    <row r="35" spans="1:48" ht="15" customHeight="1" x14ac:dyDescent="0.25">
      <c r="A35" s="119" t="s">
        <v>29</v>
      </c>
      <c r="B35" s="94">
        <v>4652.2299999999996</v>
      </c>
      <c r="C35" s="94"/>
      <c r="D35" s="94"/>
      <c r="E35" s="95"/>
      <c r="F35" s="95"/>
      <c r="G35" s="120">
        <v>3612.91</v>
      </c>
      <c r="H35" s="96"/>
      <c r="I35" s="96"/>
      <c r="J35" s="97"/>
      <c r="K35" s="96"/>
      <c r="L35" s="96"/>
      <c r="M35" s="98"/>
      <c r="N35" s="96"/>
      <c r="O35" s="96"/>
      <c r="P35" s="98"/>
      <c r="Q35" s="99"/>
      <c r="R35" s="98"/>
      <c r="S35" s="121"/>
      <c r="T35" s="121"/>
      <c r="U35" s="98"/>
      <c r="V35" s="121"/>
      <c r="W35" s="121"/>
      <c r="X35" s="98"/>
      <c r="Y35" s="122"/>
      <c r="Z35" s="122"/>
      <c r="AA35" s="98"/>
      <c r="AB35" s="123"/>
      <c r="AC35" s="124"/>
      <c r="AD35" s="98"/>
      <c r="AE35" s="123"/>
      <c r="AF35" s="123"/>
      <c r="AG35" s="125"/>
      <c r="AH35" s="126"/>
      <c r="AI35" s="126"/>
      <c r="AJ35" s="126"/>
      <c r="AK35" s="126"/>
      <c r="AL35" s="127"/>
      <c r="AM35" s="127"/>
      <c r="AN35" s="128"/>
      <c r="AO35" s="125"/>
      <c r="AP35" s="125"/>
      <c r="AQ35" s="129"/>
      <c r="AR35" s="111"/>
      <c r="AS35" s="112">
        <v>4762.2299999999996</v>
      </c>
      <c r="AT35" s="113"/>
      <c r="AU35" s="114">
        <v>5500</v>
      </c>
      <c r="AV35" s="115">
        <v>7000</v>
      </c>
    </row>
    <row r="36" spans="1:48" ht="15" hidden="1" customHeight="1" x14ac:dyDescent="0.25">
      <c r="A36" s="119" t="s">
        <v>30</v>
      </c>
      <c r="B36" s="94">
        <v>1325.4</v>
      </c>
      <c r="C36" s="94"/>
      <c r="D36" s="94"/>
      <c r="E36" s="95"/>
      <c r="F36" s="95"/>
      <c r="G36" s="120"/>
      <c r="H36" s="96"/>
      <c r="I36" s="96"/>
      <c r="J36" s="97"/>
      <c r="K36" s="96"/>
      <c r="L36" s="96"/>
      <c r="M36" s="98"/>
      <c r="N36" s="96"/>
      <c r="O36" s="96"/>
      <c r="P36" s="98"/>
      <c r="Q36" s="99"/>
      <c r="R36" s="98"/>
      <c r="S36" s="121"/>
      <c r="T36" s="121"/>
      <c r="U36" s="98"/>
      <c r="V36" s="121"/>
      <c r="W36" s="121"/>
      <c r="X36" s="98"/>
      <c r="Y36" s="122"/>
      <c r="Z36" s="122"/>
      <c r="AA36" s="98"/>
      <c r="AB36" s="123"/>
      <c r="AC36" s="124"/>
      <c r="AD36" s="98"/>
      <c r="AE36" s="123"/>
      <c r="AF36" s="123"/>
      <c r="AG36" s="125"/>
      <c r="AH36" s="126"/>
      <c r="AI36" s="126"/>
      <c r="AJ36" s="126"/>
      <c r="AK36" s="126"/>
      <c r="AL36" s="127"/>
      <c r="AM36" s="127"/>
      <c r="AN36" s="128"/>
      <c r="AO36" s="125"/>
      <c r="AP36" s="125"/>
      <c r="AQ36" s="129"/>
      <c r="AR36" s="111"/>
      <c r="AS36" s="112"/>
      <c r="AT36" s="113"/>
      <c r="AU36" s="114"/>
      <c r="AV36" s="115"/>
    </row>
    <row r="37" spans="1:48" ht="15" hidden="1" customHeight="1" x14ac:dyDescent="0.25">
      <c r="A37" s="119" t="s">
        <v>31</v>
      </c>
      <c r="B37" s="94">
        <v>848.7</v>
      </c>
      <c r="C37" s="94"/>
      <c r="D37" s="94"/>
      <c r="E37" s="95"/>
      <c r="F37" s="95"/>
      <c r="G37" s="120"/>
      <c r="H37" s="96"/>
      <c r="I37" s="96"/>
      <c r="J37" s="97"/>
      <c r="K37" s="96"/>
      <c r="L37" s="96"/>
      <c r="M37" s="98"/>
      <c r="N37" s="96"/>
      <c r="O37" s="96"/>
      <c r="P37" s="98"/>
      <c r="Q37" s="99"/>
      <c r="R37" s="98"/>
      <c r="S37" s="121"/>
      <c r="T37" s="121"/>
      <c r="U37" s="98"/>
      <c r="V37" s="121"/>
      <c r="W37" s="121"/>
      <c r="X37" s="98"/>
      <c r="Y37" s="122"/>
      <c r="Z37" s="122"/>
      <c r="AA37" s="98"/>
      <c r="AB37" s="123"/>
      <c r="AC37" s="124"/>
      <c r="AD37" s="98"/>
      <c r="AE37" s="123"/>
      <c r="AF37" s="123"/>
      <c r="AG37" s="125"/>
      <c r="AH37" s="126"/>
      <c r="AI37" s="126"/>
      <c r="AJ37" s="126"/>
      <c r="AK37" s="126"/>
      <c r="AL37" s="127"/>
      <c r="AM37" s="127"/>
      <c r="AN37" s="128"/>
      <c r="AO37" s="125"/>
      <c r="AP37" s="125"/>
      <c r="AQ37" s="129"/>
      <c r="AR37" s="111"/>
      <c r="AS37" s="112"/>
      <c r="AT37" s="113"/>
      <c r="AU37" s="114"/>
      <c r="AV37" s="115"/>
    </row>
    <row r="38" spans="1:48" ht="15" hidden="1" customHeight="1" x14ac:dyDescent="0.25">
      <c r="A38" s="119" t="s">
        <v>32</v>
      </c>
      <c r="B38" s="94"/>
      <c r="C38" s="94"/>
      <c r="D38" s="94">
        <v>2887.5</v>
      </c>
      <c r="E38" s="95"/>
      <c r="F38" s="95"/>
      <c r="G38" s="120"/>
      <c r="H38" s="96"/>
      <c r="I38" s="96"/>
      <c r="J38" s="97"/>
      <c r="K38" s="96"/>
      <c r="L38" s="96"/>
      <c r="M38" s="98"/>
      <c r="N38" s="96"/>
      <c r="O38" s="96"/>
      <c r="P38" s="98"/>
      <c r="Q38" s="99"/>
      <c r="R38" s="98"/>
      <c r="S38" s="121"/>
      <c r="T38" s="121"/>
      <c r="U38" s="98"/>
      <c r="V38" s="121"/>
      <c r="W38" s="121"/>
      <c r="X38" s="98"/>
      <c r="Y38" s="122"/>
      <c r="Z38" s="122"/>
      <c r="AA38" s="98"/>
      <c r="AB38" s="123"/>
      <c r="AC38" s="124"/>
      <c r="AD38" s="98"/>
      <c r="AE38" s="123"/>
      <c r="AF38" s="123"/>
      <c r="AG38" s="125"/>
      <c r="AH38" s="126"/>
      <c r="AI38" s="126"/>
      <c r="AJ38" s="126"/>
      <c r="AK38" s="126"/>
      <c r="AL38" s="127"/>
      <c r="AM38" s="127"/>
      <c r="AN38" s="128"/>
      <c r="AO38" s="125"/>
      <c r="AP38" s="125"/>
      <c r="AQ38" s="129"/>
      <c r="AR38" s="111"/>
      <c r="AS38" s="112"/>
      <c r="AT38" s="113"/>
      <c r="AU38" s="114"/>
      <c r="AV38" s="115"/>
    </row>
    <row r="39" spans="1:48" ht="15" hidden="1" customHeight="1" x14ac:dyDescent="0.25">
      <c r="A39" s="119" t="s">
        <v>33</v>
      </c>
      <c r="B39" s="94"/>
      <c r="C39" s="94"/>
      <c r="D39" s="94"/>
      <c r="E39" s="95"/>
      <c r="F39" s="95"/>
      <c r="G39" s="120"/>
      <c r="H39" s="96"/>
      <c r="I39" s="96"/>
      <c r="J39" s="97">
        <v>3566.54</v>
      </c>
      <c r="K39" s="96"/>
      <c r="L39" s="96"/>
      <c r="M39" s="98"/>
      <c r="N39" s="96"/>
      <c r="O39" s="96"/>
      <c r="P39" s="98"/>
      <c r="Q39" s="99"/>
      <c r="R39" s="98"/>
      <c r="S39" s="121"/>
      <c r="T39" s="121"/>
      <c r="U39" s="98"/>
      <c r="V39" s="121"/>
      <c r="W39" s="121"/>
      <c r="X39" s="98"/>
      <c r="Y39" s="122"/>
      <c r="Z39" s="122"/>
      <c r="AA39" s="98"/>
      <c r="AB39" s="123"/>
      <c r="AC39" s="124"/>
      <c r="AD39" s="98"/>
      <c r="AE39" s="123"/>
      <c r="AF39" s="123"/>
      <c r="AG39" s="125"/>
      <c r="AH39" s="126"/>
      <c r="AI39" s="126"/>
      <c r="AJ39" s="126"/>
      <c r="AK39" s="126"/>
      <c r="AL39" s="127"/>
      <c r="AM39" s="127"/>
      <c r="AN39" s="128"/>
      <c r="AO39" s="125"/>
      <c r="AP39" s="125"/>
      <c r="AQ39" s="129"/>
      <c r="AR39" s="111"/>
      <c r="AS39" s="112"/>
      <c r="AT39" s="113"/>
      <c r="AU39" s="114"/>
      <c r="AV39" s="115"/>
    </row>
    <row r="40" spans="1:48" ht="15" hidden="1" customHeight="1" x14ac:dyDescent="0.25">
      <c r="A40" s="119" t="s">
        <v>34</v>
      </c>
      <c r="B40" s="94"/>
      <c r="C40" s="94"/>
      <c r="D40" s="94"/>
      <c r="E40" s="95"/>
      <c r="F40" s="95"/>
      <c r="G40" s="120"/>
      <c r="H40" s="96"/>
      <c r="I40" s="96"/>
      <c r="J40" s="97"/>
      <c r="K40" s="96"/>
      <c r="L40" s="96"/>
      <c r="M40" s="98">
        <v>2085.3000000000002</v>
      </c>
      <c r="N40" s="96"/>
      <c r="O40" s="96"/>
      <c r="P40" s="98"/>
      <c r="Q40" s="99"/>
      <c r="R40" s="98"/>
      <c r="S40" s="121"/>
      <c r="T40" s="121"/>
      <c r="U40" s="98"/>
      <c r="V40" s="121"/>
      <c r="W40" s="121"/>
      <c r="X40" s="98"/>
      <c r="Y40" s="122"/>
      <c r="Z40" s="122"/>
      <c r="AA40" s="98"/>
      <c r="AB40" s="123"/>
      <c r="AC40" s="124"/>
      <c r="AD40" s="98"/>
      <c r="AE40" s="123"/>
      <c r="AF40" s="123"/>
      <c r="AG40" s="125"/>
      <c r="AH40" s="126"/>
      <c r="AI40" s="126"/>
      <c r="AJ40" s="126"/>
      <c r="AK40" s="126"/>
      <c r="AL40" s="127"/>
      <c r="AM40" s="127"/>
      <c r="AN40" s="128"/>
      <c r="AO40" s="125"/>
      <c r="AP40" s="125"/>
      <c r="AQ40" s="129"/>
      <c r="AR40" s="111"/>
      <c r="AS40" s="112"/>
      <c r="AT40" s="113"/>
      <c r="AU40" s="114"/>
      <c r="AV40" s="115"/>
    </row>
    <row r="41" spans="1:48" ht="15" hidden="1" customHeight="1" x14ac:dyDescent="0.25">
      <c r="A41" s="119" t="s">
        <v>35</v>
      </c>
      <c r="B41" s="94"/>
      <c r="C41" s="94"/>
      <c r="D41" s="94"/>
      <c r="E41" s="95"/>
      <c r="F41" s="95"/>
      <c r="G41" s="120"/>
      <c r="H41" s="96"/>
      <c r="I41" s="96"/>
      <c r="J41" s="97"/>
      <c r="K41" s="96"/>
      <c r="L41" s="96"/>
      <c r="M41" s="98">
        <v>3183.18</v>
      </c>
      <c r="N41" s="96"/>
      <c r="O41" s="96"/>
      <c r="P41" s="98">
        <v>310.08</v>
      </c>
      <c r="Q41" s="99"/>
      <c r="R41" s="98"/>
      <c r="S41" s="121"/>
      <c r="T41" s="121"/>
      <c r="U41" s="98"/>
      <c r="V41" s="121"/>
      <c r="W41" s="121"/>
      <c r="X41" s="98"/>
      <c r="Y41" s="122"/>
      <c r="Z41" s="122"/>
      <c r="AA41" s="98"/>
      <c r="AB41" s="123"/>
      <c r="AC41" s="124"/>
      <c r="AD41" s="98"/>
      <c r="AE41" s="123"/>
      <c r="AF41" s="123"/>
      <c r="AG41" s="125"/>
      <c r="AH41" s="126"/>
      <c r="AI41" s="126"/>
      <c r="AJ41" s="126"/>
      <c r="AK41" s="126"/>
      <c r="AL41" s="127"/>
      <c r="AM41" s="127"/>
      <c r="AN41" s="128"/>
      <c r="AO41" s="125"/>
      <c r="AP41" s="125"/>
      <c r="AQ41" s="129"/>
      <c r="AR41" s="111"/>
      <c r="AS41" s="112"/>
      <c r="AT41" s="113"/>
      <c r="AU41" s="114"/>
      <c r="AV41" s="115"/>
    </row>
    <row r="42" spans="1:48" ht="15" hidden="1" customHeight="1" x14ac:dyDescent="0.25">
      <c r="A42" s="119" t="s">
        <v>36</v>
      </c>
      <c r="B42" s="94"/>
      <c r="C42" s="94"/>
      <c r="D42" s="94"/>
      <c r="E42" s="95"/>
      <c r="F42" s="95"/>
      <c r="G42" s="120"/>
      <c r="H42" s="96"/>
      <c r="I42" s="96"/>
      <c r="J42" s="97"/>
      <c r="K42" s="96"/>
      <c r="L42" s="96"/>
      <c r="M42" s="98">
        <v>657.38</v>
      </c>
      <c r="N42" s="96"/>
      <c r="O42" s="96"/>
      <c r="P42" s="98"/>
      <c r="Q42" s="99"/>
      <c r="R42" s="98"/>
      <c r="S42" s="121"/>
      <c r="T42" s="121"/>
      <c r="U42" s="98"/>
      <c r="V42" s="121"/>
      <c r="W42" s="121"/>
      <c r="X42" s="98"/>
      <c r="Y42" s="122"/>
      <c r="Z42" s="122"/>
      <c r="AA42" s="98"/>
      <c r="AB42" s="123"/>
      <c r="AC42" s="124"/>
      <c r="AD42" s="98"/>
      <c r="AE42" s="123"/>
      <c r="AF42" s="123"/>
      <c r="AG42" s="125"/>
      <c r="AH42" s="126"/>
      <c r="AI42" s="126"/>
      <c r="AJ42" s="126"/>
      <c r="AK42" s="126"/>
      <c r="AL42" s="127"/>
      <c r="AM42" s="127"/>
      <c r="AN42" s="128"/>
      <c r="AO42" s="125"/>
      <c r="AP42" s="125"/>
      <c r="AQ42" s="129"/>
      <c r="AR42" s="111"/>
      <c r="AS42" s="112"/>
      <c r="AT42" s="113"/>
      <c r="AU42" s="114"/>
      <c r="AV42" s="115"/>
    </row>
    <row r="43" spans="1:48" ht="15" hidden="1" customHeight="1" x14ac:dyDescent="0.25">
      <c r="A43" s="119" t="s">
        <v>37</v>
      </c>
      <c r="B43" s="94"/>
      <c r="C43" s="94"/>
      <c r="D43" s="94"/>
      <c r="E43" s="95"/>
      <c r="F43" s="95"/>
      <c r="G43" s="120"/>
      <c r="H43" s="96"/>
      <c r="I43" s="96"/>
      <c r="J43" s="97"/>
      <c r="K43" s="96"/>
      <c r="L43" s="96"/>
      <c r="M43" s="98"/>
      <c r="N43" s="96"/>
      <c r="O43" s="96">
        <v>3000</v>
      </c>
      <c r="P43" s="98">
        <v>2203.0500000000002</v>
      </c>
      <c r="Q43" s="99"/>
      <c r="R43" s="98"/>
      <c r="S43" s="121"/>
      <c r="T43" s="121"/>
      <c r="U43" s="98"/>
      <c r="V43" s="121"/>
      <c r="W43" s="121"/>
      <c r="X43" s="98"/>
      <c r="Y43" s="122"/>
      <c r="Z43" s="122"/>
      <c r="AA43" s="98"/>
      <c r="AB43" s="123"/>
      <c r="AC43" s="124"/>
      <c r="AD43" s="98"/>
      <c r="AE43" s="123"/>
      <c r="AF43" s="123"/>
      <c r="AG43" s="125"/>
      <c r="AH43" s="126"/>
      <c r="AI43" s="126"/>
      <c r="AJ43" s="126"/>
      <c r="AK43" s="126"/>
      <c r="AL43" s="127"/>
      <c r="AM43" s="127"/>
      <c r="AN43" s="128"/>
      <c r="AO43" s="125"/>
      <c r="AP43" s="125"/>
      <c r="AQ43" s="129"/>
      <c r="AR43" s="111"/>
      <c r="AS43" s="112"/>
      <c r="AT43" s="113"/>
      <c r="AU43" s="114"/>
      <c r="AV43" s="115"/>
    </row>
    <row r="44" spans="1:48" ht="15" hidden="1" customHeight="1" x14ac:dyDescent="0.25">
      <c r="A44" s="119" t="s">
        <v>38</v>
      </c>
      <c r="B44" s="94"/>
      <c r="C44" s="94"/>
      <c r="D44" s="94"/>
      <c r="E44" s="95"/>
      <c r="F44" s="95"/>
      <c r="G44" s="120"/>
      <c r="H44" s="96"/>
      <c r="I44" s="96"/>
      <c r="J44" s="97"/>
      <c r="K44" s="96"/>
      <c r="L44" s="96"/>
      <c r="M44" s="98"/>
      <c r="N44" s="96"/>
      <c r="O44" s="96">
        <v>3000</v>
      </c>
      <c r="P44" s="98">
        <v>3293.35</v>
      </c>
      <c r="Q44" s="99"/>
      <c r="R44" s="98"/>
      <c r="S44" s="121"/>
      <c r="T44" s="121"/>
      <c r="U44" s="98"/>
      <c r="V44" s="121"/>
      <c r="W44" s="121"/>
      <c r="X44" s="98"/>
      <c r="Y44" s="122"/>
      <c r="Z44" s="122"/>
      <c r="AA44" s="98"/>
      <c r="AB44" s="123"/>
      <c r="AC44" s="124"/>
      <c r="AD44" s="98"/>
      <c r="AE44" s="123"/>
      <c r="AF44" s="123"/>
      <c r="AG44" s="125"/>
      <c r="AH44" s="126"/>
      <c r="AI44" s="126"/>
      <c r="AJ44" s="126"/>
      <c r="AK44" s="126"/>
      <c r="AL44" s="127"/>
      <c r="AM44" s="127"/>
      <c r="AN44" s="128"/>
      <c r="AO44" s="125"/>
      <c r="AP44" s="125"/>
      <c r="AQ44" s="129"/>
      <c r="AR44" s="111"/>
      <c r="AS44" s="112"/>
      <c r="AT44" s="113"/>
      <c r="AU44" s="114"/>
      <c r="AV44" s="115"/>
    </row>
    <row r="45" spans="1:48" ht="15" hidden="1" customHeight="1" x14ac:dyDescent="0.25">
      <c r="A45" s="119" t="s">
        <v>39</v>
      </c>
      <c r="B45" s="94"/>
      <c r="C45" s="94"/>
      <c r="D45" s="94"/>
      <c r="E45" s="95"/>
      <c r="F45" s="95"/>
      <c r="G45" s="120"/>
      <c r="H45" s="96"/>
      <c r="I45" s="96"/>
      <c r="J45" s="97"/>
      <c r="K45" s="96"/>
      <c r="L45" s="96"/>
      <c r="M45" s="98"/>
      <c r="N45" s="96"/>
      <c r="O45" s="96">
        <v>1500</v>
      </c>
      <c r="P45" s="98">
        <v>1556.53</v>
      </c>
      <c r="Q45" s="99"/>
      <c r="R45" s="98"/>
      <c r="S45" s="121"/>
      <c r="T45" s="121"/>
      <c r="U45" s="98"/>
      <c r="V45" s="121"/>
      <c r="W45" s="121"/>
      <c r="X45" s="98"/>
      <c r="Y45" s="122"/>
      <c r="Z45" s="122"/>
      <c r="AA45" s="98"/>
      <c r="AB45" s="123"/>
      <c r="AC45" s="124"/>
      <c r="AD45" s="98"/>
      <c r="AE45" s="123"/>
      <c r="AF45" s="123"/>
      <c r="AG45" s="125"/>
      <c r="AH45" s="126"/>
      <c r="AI45" s="126"/>
      <c r="AJ45" s="126"/>
      <c r="AK45" s="126"/>
      <c r="AL45" s="127"/>
      <c r="AM45" s="127"/>
      <c r="AN45" s="128"/>
      <c r="AO45" s="125"/>
      <c r="AP45" s="125"/>
      <c r="AQ45" s="129"/>
      <c r="AR45" s="111"/>
      <c r="AS45" s="112"/>
      <c r="AT45" s="113"/>
      <c r="AU45" s="114"/>
      <c r="AV45" s="115"/>
    </row>
    <row r="46" spans="1:48" ht="15" hidden="1" customHeight="1" x14ac:dyDescent="0.25">
      <c r="A46" s="119" t="s">
        <v>40</v>
      </c>
      <c r="B46" s="94"/>
      <c r="C46" s="94"/>
      <c r="D46" s="94"/>
      <c r="E46" s="95"/>
      <c r="F46" s="95"/>
      <c r="G46" s="120"/>
      <c r="H46" s="96"/>
      <c r="I46" s="96"/>
      <c r="J46" s="97"/>
      <c r="K46" s="96"/>
      <c r="L46" s="96"/>
      <c r="M46" s="98"/>
      <c r="N46" s="96"/>
      <c r="O46" s="96">
        <v>2000</v>
      </c>
      <c r="P46" s="98">
        <v>2768.21</v>
      </c>
      <c r="Q46" s="99"/>
      <c r="R46" s="98"/>
      <c r="S46" s="121"/>
      <c r="T46" s="121"/>
      <c r="U46" s="98"/>
      <c r="V46" s="121"/>
      <c r="W46" s="121"/>
      <c r="X46" s="98"/>
      <c r="Y46" s="122"/>
      <c r="Z46" s="122"/>
      <c r="AA46" s="98"/>
      <c r="AB46" s="123"/>
      <c r="AC46" s="124"/>
      <c r="AD46" s="98"/>
      <c r="AE46" s="123"/>
      <c r="AF46" s="123"/>
      <c r="AG46" s="125"/>
      <c r="AH46" s="126"/>
      <c r="AI46" s="126"/>
      <c r="AJ46" s="126"/>
      <c r="AK46" s="126"/>
      <c r="AL46" s="127"/>
      <c r="AM46" s="127"/>
      <c r="AN46" s="128"/>
      <c r="AO46" s="125"/>
      <c r="AP46" s="125"/>
      <c r="AQ46" s="129"/>
      <c r="AR46" s="111"/>
      <c r="AS46" s="112"/>
      <c r="AT46" s="113"/>
      <c r="AU46" s="114"/>
      <c r="AV46" s="115"/>
    </row>
    <row r="47" spans="1:48" ht="15" hidden="1" customHeight="1" x14ac:dyDescent="0.25">
      <c r="A47" s="119" t="s">
        <v>41</v>
      </c>
      <c r="B47" s="94"/>
      <c r="C47" s="94"/>
      <c r="D47" s="94"/>
      <c r="E47" s="95"/>
      <c r="F47" s="95"/>
      <c r="G47" s="120"/>
      <c r="H47" s="96"/>
      <c r="I47" s="96"/>
      <c r="J47" s="97"/>
      <c r="K47" s="96"/>
      <c r="L47" s="96"/>
      <c r="M47" s="98"/>
      <c r="N47" s="96"/>
      <c r="O47" s="96"/>
      <c r="P47" s="98"/>
      <c r="Q47" s="99">
        <v>1500</v>
      </c>
      <c r="R47" s="98">
        <v>2431.63</v>
      </c>
      <c r="S47" s="121"/>
      <c r="T47" s="121"/>
      <c r="U47" s="98"/>
      <c r="V47" s="121"/>
      <c r="W47" s="121"/>
      <c r="X47" s="98"/>
      <c r="Y47" s="122"/>
      <c r="Z47" s="122"/>
      <c r="AA47" s="98"/>
      <c r="AB47" s="123"/>
      <c r="AC47" s="124"/>
      <c r="AD47" s="98"/>
      <c r="AE47" s="123"/>
      <c r="AF47" s="123"/>
      <c r="AG47" s="125"/>
      <c r="AH47" s="126"/>
      <c r="AI47" s="126"/>
      <c r="AJ47" s="126"/>
      <c r="AK47" s="126"/>
      <c r="AL47" s="127"/>
      <c r="AM47" s="127"/>
      <c r="AN47" s="128"/>
      <c r="AO47" s="125"/>
      <c r="AP47" s="125"/>
      <c r="AQ47" s="129"/>
      <c r="AR47" s="111"/>
      <c r="AS47" s="112"/>
      <c r="AT47" s="113"/>
      <c r="AU47" s="114"/>
      <c r="AV47" s="115"/>
    </row>
    <row r="48" spans="1:48" ht="15" hidden="1" customHeight="1" x14ac:dyDescent="0.25">
      <c r="A48" s="119" t="s">
        <v>42</v>
      </c>
      <c r="B48" s="94"/>
      <c r="C48" s="94"/>
      <c r="D48" s="94"/>
      <c r="E48" s="95"/>
      <c r="F48" s="95"/>
      <c r="G48" s="120"/>
      <c r="H48" s="96"/>
      <c r="I48" s="96"/>
      <c r="J48" s="97"/>
      <c r="K48" s="96"/>
      <c r="L48" s="96"/>
      <c r="M48" s="98"/>
      <c r="N48" s="96"/>
      <c r="O48" s="96"/>
      <c r="P48" s="98"/>
      <c r="Q48" s="99">
        <v>2500</v>
      </c>
      <c r="R48" s="98">
        <v>775.23</v>
      </c>
      <c r="S48" s="121"/>
      <c r="T48" s="121"/>
      <c r="U48" s="98"/>
      <c r="V48" s="121"/>
      <c r="W48" s="121"/>
      <c r="X48" s="98"/>
      <c r="Y48" s="122"/>
      <c r="Z48" s="122"/>
      <c r="AA48" s="98"/>
      <c r="AB48" s="123"/>
      <c r="AC48" s="124"/>
      <c r="AD48" s="98"/>
      <c r="AE48" s="123"/>
      <c r="AF48" s="123"/>
      <c r="AG48" s="125"/>
      <c r="AH48" s="126"/>
      <c r="AI48" s="126"/>
      <c r="AJ48" s="126"/>
      <c r="AK48" s="126"/>
      <c r="AL48" s="127"/>
      <c r="AM48" s="127"/>
      <c r="AN48" s="128"/>
      <c r="AO48" s="125"/>
      <c r="AP48" s="125"/>
      <c r="AQ48" s="129"/>
      <c r="AR48" s="111"/>
      <c r="AS48" s="112"/>
      <c r="AT48" s="113"/>
      <c r="AU48" s="114"/>
      <c r="AV48" s="115"/>
    </row>
    <row r="49" spans="1:48" ht="15" hidden="1" customHeight="1" x14ac:dyDescent="0.25">
      <c r="A49" s="119" t="s">
        <v>43</v>
      </c>
      <c r="B49" s="94"/>
      <c r="C49" s="94"/>
      <c r="D49" s="94"/>
      <c r="E49" s="95"/>
      <c r="F49" s="95"/>
      <c r="G49" s="120"/>
      <c r="H49" s="96"/>
      <c r="I49" s="96"/>
      <c r="J49" s="97"/>
      <c r="K49" s="96"/>
      <c r="L49" s="96"/>
      <c r="M49" s="98"/>
      <c r="N49" s="96"/>
      <c r="O49" s="96"/>
      <c r="P49" s="98"/>
      <c r="Q49" s="99"/>
      <c r="R49" s="98"/>
      <c r="S49" s="121"/>
      <c r="T49" s="121">
        <v>2000</v>
      </c>
      <c r="U49" s="98">
        <v>2020.38</v>
      </c>
      <c r="V49" s="121"/>
      <c r="W49" s="121"/>
      <c r="X49" s="98"/>
      <c r="Y49" s="122"/>
      <c r="Z49" s="122"/>
      <c r="AA49" s="98"/>
      <c r="AB49" s="123"/>
      <c r="AC49" s="124"/>
      <c r="AD49" s="98"/>
      <c r="AE49" s="123"/>
      <c r="AF49" s="123"/>
      <c r="AG49" s="125"/>
      <c r="AH49" s="126"/>
      <c r="AI49" s="126"/>
      <c r="AJ49" s="126"/>
      <c r="AK49" s="126"/>
      <c r="AL49" s="127"/>
      <c r="AM49" s="127"/>
      <c r="AN49" s="128"/>
      <c r="AO49" s="125"/>
      <c r="AP49" s="125"/>
      <c r="AQ49" s="129"/>
      <c r="AR49" s="111"/>
      <c r="AS49" s="112"/>
      <c r="AT49" s="113"/>
      <c r="AU49" s="114"/>
      <c r="AV49" s="115"/>
    </row>
    <row r="50" spans="1:48" ht="15" hidden="1" customHeight="1" x14ac:dyDescent="0.25">
      <c r="A50" s="119" t="s">
        <v>44</v>
      </c>
      <c r="B50" s="94"/>
      <c r="C50" s="94"/>
      <c r="D50" s="94"/>
      <c r="E50" s="95"/>
      <c r="F50" s="95"/>
      <c r="G50" s="120"/>
      <c r="H50" s="96"/>
      <c r="I50" s="96"/>
      <c r="J50" s="97"/>
      <c r="K50" s="96"/>
      <c r="L50" s="96"/>
      <c r="M50" s="98"/>
      <c r="N50" s="96"/>
      <c r="O50" s="96"/>
      <c r="P50" s="98"/>
      <c r="Q50" s="99"/>
      <c r="R50" s="98"/>
      <c r="S50" s="121"/>
      <c r="T50" s="121">
        <v>1000</v>
      </c>
      <c r="U50" s="98">
        <v>2311.4899999999998</v>
      </c>
      <c r="V50" s="121"/>
      <c r="W50" s="121"/>
      <c r="X50" s="98"/>
      <c r="Y50" s="122"/>
      <c r="Z50" s="122"/>
      <c r="AA50" s="98"/>
      <c r="AB50" s="123"/>
      <c r="AC50" s="124"/>
      <c r="AD50" s="98"/>
      <c r="AE50" s="123"/>
      <c r="AF50" s="123"/>
      <c r="AG50" s="125"/>
      <c r="AH50" s="126"/>
      <c r="AI50" s="126"/>
      <c r="AJ50" s="126"/>
      <c r="AK50" s="126"/>
      <c r="AL50" s="127"/>
      <c r="AM50" s="127"/>
      <c r="AN50" s="128"/>
      <c r="AO50" s="125"/>
      <c r="AP50" s="125"/>
      <c r="AQ50" s="129"/>
      <c r="AR50" s="111"/>
      <c r="AS50" s="112"/>
      <c r="AT50" s="113"/>
      <c r="AU50" s="114"/>
      <c r="AV50" s="115"/>
    </row>
    <row r="51" spans="1:48" ht="15" hidden="1" customHeight="1" x14ac:dyDescent="0.25">
      <c r="A51" s="119" t="s">
        <v>45</v>
      </c>
      <c r="B51" s="94"/>
      <c r="C51" s="94"/>
      <c r="D51" s="94"/>
      <c r="E51" s="95"/>
      <c r="F51" s="95"/>
      <c r="G51" s="120"/>
      <c r="H51" s="96"/>
      <c r="I51" s="96"/>
      <c r="J51" s="131"/>
      <c r="K51" s="96"/>
      <c r="L51" s="96"/>
      <c r="M51" s="98"/>
      <c r="N51" s="96"/>
      <c r="O51" s="96"/>
      <c r="P51" s="98"/>
      <c r="Q51" s="99"/>
      <c r="R51" s="98"/>
      <c r="S51" s="121"/>
      <c r="T51" s="121">
        <v>1500</v>
      </c>
      <c r="U51" s="98">
        <v>146.74</v>
      </c>
      <c r="V51" s="121"/>
      <c r="W51" s="121"/>
      <c r="X51" s="98"/>
      <c r="Y51" s="122"/>
      <c r="Z51" s="122"/>
      <c r="AA51" s="98"/>
      <c r="AB51" s="123"/>
      <c r="AC51" s="124"/>
      <c r="AD51" s="98"/>
      <c r="AE51" s="123"/>
      <c r="AF51" s="123"/>
      <c r="AG51" s="125"/>
      <c r="AH51" s="126"/>
      <c r="AI51" s="126"/>
      <c r="AJ51" s="126"/>
      <c r="AK51" s="126"/>
      <c r="AL51" s="127"/>
      <c r="AM51" s="127"/>
      <c r="AN51" s="128"/>
      <c r="AO51" s="125"/>
      <c r="AP51" s="125"/>
      <c r="AQ51" s="129"/>
      <c r="AR51" s="111"/>
      <c r="AS51" s="112"/>
      <c r="AT51" s="113"/>
      <c r="AU51" s="114"/>
      <c r="AV51" s="115"/>
    </row>
    <row r="52" spans="1:48" ht="15" hidden="1" customHeight="1" x14ac:dyDescent="0.25">
      <c r="A52" s="119" t="s">
        <v>46</v>
      </c>
      <c r="B52" s="94"/>
      <c r="C52" s="94"/>
      <c r="D52" s="94"/>
      <c r="E52" s="95"/>
      <c r="F52" s="95"/>
      <c r="G52" s="120"/>
      <c r="H52" s="96"/>
      <c r="I52" s="96"/>
      <c r="J52" s="97"/>
      <c r="K52" s="96"/>
      <c r="L52" s="96"/>
      <c r="M52" s="98"/>
      <c r="N52" s="96"/>
      <c r="O52" s="96"/>
      <c r="P52" s="98"/>
      <c r="Q52" s="99">
        <v>1500</v>
      </c>
      <c r="R52" s="98"/>
      <c r="S52" s="121"/>
      <c r="T52" s="121"/>
      <c r="U52" s="98"/>
      <c r="V52" s="121"/>
      <c r="W52" s="121"/>
      <c r="X52" s="98">
        <v>277.64</v>
      </c>
      <c r="Y52" s="122"/>
      <c r="Z52" s="122"/>
      <c r="AA52" s="98"/>
      <c r="AB52" s="123"/>
      <c r="AC52" s="124"/>
      <c r="AD52" s="98"/>
      <c r="AE52" s="123"/>
      <c r="AF52" s="123"/>
      <c r="AG52" s="125"/>
      <c r="AH52" s="126"/>
      <c r="AI52" s="126"/>
      <c r="AJ52" s="126"/>
      <c r="AK52" s="126"/>
      <c r="AL52" s="127"/>
      <c r="AM52" s="127"/>
      <c r="AN52" s="128"/>
      <c r="AO52" s="125"/>
      <c r="AP52" s="125"/>
      <c r="AQ52" s="129"/>
      <c r="AR52" s="111"/>
      <c r="AS52" s="112"/>
      <c r="AT52" s="113"/>
      <c r="AU52" s="114"/>
      <c r="AV52" s="115"/>
    </row>
    <row r="53" spans="1:48" ht="15" hidden="1" customHeight="1" x14ac:dyDescent="0.25">
      <c r="A53" s="119" t="s">
        <v>47</v>
      </c>
      <c r="B53" s="94"/>
      <c r="C53" s="94"/>
      <c r="D53" s="94"/>
      <c r="E53" s="95"/>
      <c r="F53" s="95"/>
      <c r="G53" s="120"/>
      <c r="H53" s="96"/>
      <c r="I53" s="96"/>
      <c r="J53" s="97"/>
      <c r="K53" s="96"/>
      <c r="L53" s="96"/>
      <c r="M53" s="98"/>
      <c r="N53" s="96"/>
      <c r="O53" s="96"/>
      <c r="P53" s="98"/>
      <c r="Q53" s="99">
        <v>2500</v>
      </c>
      <c r="R53" s="98"/>
      <c r="S53" s="121"/>
      <c r="T53" s="121"/>
      <c r="U53" s="98"/>
      <c r="V53" s="121"/>
      <c r="W53" s="121"/>
      <c r="X53" s="98">
        <v>787.72</v>
      </c>
      <c r="Y53" s="122"/>
      <c r="Z53" s="122"/>
      <c r="AA53" s="98"/>
      <c r="AB53" s="123"/>
      <c r="AC53" s="124"/>
      <c r="AD53" s="98"/>
      <c r="AE53" s="123"/>
      <c r="AF53" s="123"/>
      <c r="AG53" s="125"/>
      <c r="AH53" s="126"/>
      <c r="AI53" s="126"/>
      <c r="AJ53" s="126"/>
      <c r="AK53" s="126"/>
      <c r="AL53" s="127"/>
      <c r="AM53" s="127"/>
      <c r="AN53" s="128"/>
      <c r="AO53" s="125"/>
      <c r="AP53" s="125"/>
      <c r="AQ53" s="129"/>
      <c r="AR53" s="111"/>
      <c r="AS53" s="112"/>
      <c r="AT53" s="113"/>
      <c r="AU53" s="114"/>
      <c r="AV53" s="115"/>
    </row>
    <row r="54" spans="1:48" ht="15" hidden="1" customHeight="1" x14ac:dyDescent="0.25">
      <c r="A54" s="119" t="s">
        <v>48</v>
      </c>
      <c r="B54" s="94"/>
      <c r="C54" s="94"/>
      <c r="D54" s="94"/>
      <c r="E54" s="95"/>
      <c r="F54" s="95"/>
      <c r="G54" s="120"/>
      <c r="H54" s="96"/>
      <c r="I54" s="96"/>
      <c r="J54" s="97"/>
      <c r="K54" s="96"/>
      <c r="L54" s="96"/>
      <c r="M54" s="98"/>
      <c r="N54" s="96"/>
      <c r="O54" s="96"/>
      <c r="P54" s="98"/>
      <c r="Q54" s="99"/>
      <c r="R54" s="98"/>
      <c r="S54" s="121"/>
      <c r="T54" s="121"/>
      <c r="U54" s="98"/>
      <c r="V54" s="121"/>
      <c r="W54" s="121"/>
      <c r="X54" s="98">
        <v>460.63</v>
      </c>
      <c r="Y54" s="122"/>
      <c r="Z54" s="122"/>
      <c r="AA54" s="98"/>
      <c r="AB54" s="123"/>
      <c r="AC54" s="124"/>
      <c r="AD54" s="98"/>
      <c r="AE54" s="123"/>
      <c r="AF54" s="123"/>
      <c r="AG54" s="125"/>
      <c r="AH54" s="126"/>
      <c r="AI54" s="126"/>
      <c r="AJ54" s="126"/>
      <c r="AK54" s="126"/>
      <c r="AL54" s="127"/>
      <c r="AM54" s="127"/>
      <c r="AN54" s="128"/>
      <c r="AO54" s="125"/>
      <c r="AP54" s="125"/>
      <c r="AQ54" s="129"/>
      <c r="AR54" s="111"/>
      <c r="AS54" s="112"/>
      <c r="AT54" s="113"/>
      <c r="AU54" s="114"/>
      <c r="AV54" s="115"/>
    </row>
    <row r="55" spans="1:48" ht="15" hidden="1" customHeight="1" x14ac:dyDescent="0.25">
      <c r="A55" s="119" t="s">
        <v>49</v>
      </c>
      <c r="B55" s="94"/>
      <c r="C55" s="94"/>
      <c r="D55" s="94"/>
      <c r="E55" s="95"/>
      <c r="F55" s="95"/>
      <c r="G55" s="120"/>
      <c r="H55" s="96"/>
      <c r="I55" s="96"/>
      <c r="J55" s="97"/>
      <c r="K55" s="96"/>
      <c r="L55" s="96"/>
      <c r="M55" s="98"/>
      <c r="N55" s="96"/>
      <c r="O55" s="96"/>
      <c r="P55" s="98"/>
      <c r="Q55" s="99"/>
      <c r="R55" s="98"/>
      <c r="S55" s="121"/>
      <c r="T55" s="121"/>
      <c r="U55" s="98"/>
      <c r="V55" s="121"/>
      <c r="W55" s="121"/>
      <c r="X55" s="98"/>
      <c r="Y55" s="122"/>
      <c r="Z55" s="122"/>
      <c r="AA55" s="98"/>
      <c r="AB55" s="123"/>
      <c r="AC55" s="124"/>
      <c r="AD55" s="98"/>
      <c r="AE55" s="123"/>
      <c r="AF55" s="123"/>
      <c r="AG55" s="125"/>
      <c r="AH55" s="126"/>
      <c r="AI55" s="126"/>
      <c r="AJ55" s="126"/>
      <c r="AK55" s="126"/>
      <c r="AL55" s="127"/>
      <c r="AM55" s="127"/>
      <c r="AN55" s="128"/>
      <c r="AO55" s="125"/>
      <c r="AP55" s="125"/>
      <c r="AQ55" s="129"/>
      <c r="AR55" s="111"/>
      <c r="AS55" s="112"/>
      <c r="AT55" s="113"/>
      <c r="AU55" s="114"/>
      <c r="AV55" s="115"/>
    </row>
    <row r="56" spans="1:48" ht="15" hidden="1" customHeight="1" x14ac:dyDescent="0.25">
      <c r="A56" s="119" t="s">
        <v>50</v>
      </c>
      <c r="B56" s="94"/>
      <c r="C56" s="94"/>
      <c r="D56" s="94"/>
      <c r="E56" s="95"/>
      <c r="F56" s="95"/>
      <c r="G56" s="120"/>
      <c r="H56" s="96"/>
      <c r="I56" s="96"/>
      <c r="J56" s="131"/>
      <c r="K56" s="96"/>
      <c r="L56" s="96"/>
      <c r="M56" s="98"/>
      <c r="N56" s="96"/>
      <c r="O56" s="96"/>
      <c r="P56" s="98"/>
      <c r="Q56" s="99"/>
      <c r="R56" s="98"/>
      <c r="S56" s="121"/>
      <c r="T56" s="121"/>
      <c r="U56" s="98"/>
      <c r="V56" s="121"/>
      <c r="W56" s="121"/>
      <c r="X56" s="98">
        <v>4636.8</v>
      </c>
      <c r="Y56" s="122"/>
      <c r="Z56" s="122"/>
      <c r="AA56" s="98"/>
      <c r="AB56" s="123"/>
      <c r="AC56" s="124"/>
      <c r="AD56" s="98"/>
      <c r="AE56" s="123"/>
      <c r="AF56" s="123"/>
      <c r="AG56" s="125"/>
      <c r="AH56" s="126"/>
      <c r="AI56" s="126"/>
      <c r="AJ56" s="126"/>
      <c r="AK56" s="126"/>
      <c r="AL56" s="127"/>
      <c r="AM56" s="127"/>
      <c r="AN56" s="128"/>
      <c r="AO56" s="125"/>
      <c r="AP56" s="125"/>
      <c r="AQ56" s="129"/>
      <c r="AR56" s="111"/>
      <c r="AS56" s="112"/>
      <c r="AT56" s="113"/>
      <c r="AU56" s="114"/>
      <c r="AV56" s="115"/>
    </row>
    <row r="57" spans="1:48" ht="15" hidden="1" customHeight="1" x14ac:dyDescent="0.25">
      <c r="A57" s="119" t="s">
        <v>51</v>
      </c>
      <c r="B57" s="94"/>
      <c r="C57" s="94"/>
      <c r="D57" s="94"/>
      <c r="E57" s="95"/>
      <c r="F57" s="95"/>
      <c r="G57" s="120"/>
      <c r="H57" s="96"/>
      <c r="I57" s="96"/>
      <c r="J57" s="97"/>
      <c r="K57" s="96"/>
      <c r="L57" s="96"/>
      <c r="M57" s="98"/>
      <c r="N57" s="96"/>
      <c r="O57" s="96"/>
      <c r="P57" s="98"/>
      <c r="Q57" s="99">
        <v>2500</v>
      </c>
      <c r="R57" s="98"/>
      <c r="S57" s="121"/>
      <c r="T57" s="121"/>
      <c r="U57" s="98"/>
      <c r="V57" s="121"/>
      <c r="W57" s="121"/>
      <c r="X57" s="98">
        <v>538.65</v>
      </c>
      <c r="Y57" s="122"/>
      <c r="Z57" s="122"/>
      <c r="AA57" s="98"/>
      <c r="AB57" s="123"/>
      <c r="AC57" s="124"/>
      <c r="AD57" s="98"/>
      <c r="AE57" s="123"/>
      <c r="AF57" s="123"/>
      <c r="AG57" s="125"/>
      <c r="AH57" s="126"/>
      <c r="AI57" s="126"/>
      <c r="AJ57" s="126"/>
      <c r="AK57" s="126"/>
      <c r="AL57" s="127"/>
      <c r="AM57" s="127"/>
      <c r="AN57" s="128"/>
      <c r="AO57" s="125"/>
      <c r="AP57" s="125"/>
      <c r="AQ57" s="129"/>
      <c r="AR57" s="111"/>
      <c r="AS57" s="112"/>
      <c r="AT57" s="113"/>
      <c r="AU57" s="114"/>
      <c r="AV57" s="115"/>
    </row>
    <row r="58" spans="1:48" ht="15" hidden="1" customHeight="1" x14ac:dyDescent="0.25">
      <c r="A58" s="119" t="s">
        <v>52</v>
      </c>
      <c r="B58" s="94"/>
      <c r="C58" s="94"/>
      <c r="D58" s="94"/>
      <c r="E58" s="95"/>
      <c r="F58" s="95"/>
      <c r="G58" s="120"/>
      <c r="H58" s="96"/>
      <c r="I58" s="96"/>
      <c r="J58" s="97"/>
      <c r="K58" s="96"/>
      <c r="L58" s="96"/>
      <c r="M58" s="98"/>
      <c r="N58" s="96"/>
      <c r="O58" s="96"/>
      <c r="P58" s="98"/>
      <c r="Q58" s="99"/>
      <c r="R58" s="98"/>
      <c r="S58" s="121"/>
      <c r="T58" s="121"/>
      <c r="U58" s="98"/>
      <c r="V58" s="121"/>
      <c r="W58" s="121"/>
      <c r="X58" s="98"/>
      <c r="Y58" s="122"/>
      <c r="Z58" s="122"/>
      <c r="AA58" s="98"/>
      <c r="AB58" s="123"/>
      <c r="AC58" s="124"/>
      <c r="AD58" s="98"/>
      <c r="AE58" s="123"/>
      <c r="AF58" s="123"/>
      <c r="AG58" s="125"/>
      <c r="AH58" s="126"/>
      <c r="AI58" s="126"/>
      <c r="AJ58" s="126"/>
      <c r="AK58" s="126"/>
      <c r="AL58" s="127"/>
      <c r="AM58" s="127"/>
      <c r="AN58" s="128"/>
      <c r="AO58" s="125"/>
      <c r="AP58" s="125"/>
      <c r="AQ58" s="129"/>
      <c r="AR58" s="111"/>
      <c r="AS58" s="112"/>
      <c r="AT58" s="113"/>
      <c r="AU58" s="114"/>
      <c r="AV58" s="115"/>
    </row>
    <row r="59" spans="1:48" ht="15" hidden="1" customHeight="1" x14ac:dyDescent="0.25">
      <c r="A59" s="119" t="s">
        <v>53</v>
      </c>
      <c r="B59" s="94"/>
      <c r="C59" s="94"/>
      <c r="D59" s="94"/>
      <c r="E59" s="95"/>
      <c r="F59" s="95"/>
      <c r="G59" s="120"/>
      <c r="H59" s="96"/>
      <c r="I59" s="96"/>
      <c r="J59" s="97"/>
      <c r="K59" s="96"/>
      <c r="L59" s="96"/>
      <c r="M59" s="98"/>
      <c r="N59" s="96"/>
      <c r="O59" s="96"/>
      <c r="P59" s="98"/>
      <c r="Q59" s="99"/>
      <c r="R59" s="98"/>
      <c r="S59" s="121"/>
      <c r="T59" s="121"/>
      <c r="U59" s="98"/>
      <c r="V59" s="121"/>
      <c r="W59" s="121"/>
      <c r="X59" s="98"/>
      <c r="Y59" s="122"/>
      <c r="Z59" s="122">
        <v>2500</v>
      </c>
      <c r="AA59" s="98">
        <v>1828.94</v>
      </c>
      <c r="AB59" s="123"/>
      <c r="AC59" s="124"/>
      <c r="AD59" s="98"/>
      <c r="AE59" s="123"/>
      <c r="AF59" s="123"/>
      <c r="AG59" s="125"/>
      <c r="AH59" s="126"/>
      <c r="AI59" s="126"/>
      <c r="AJ59" s="126"/>
      <c r="AK59" s="126"/>
      <c r="AL59" s="127"/>
      <c r="AM59" s="127"/>
      <c r="AN59" s="128"/>
      <c r="AO59" s="125"/>
      <c r="AP59" s="125"/>
      <c r="AQ59" s="129"/>
      <c r="AR59" s="111"/>
      <c r="AS59" s="112"/>
      <c r="AT59" s="113"/>
      <c r="AU59" s="114"/>
      <c r="AV59" s="115"/>
    </row>
    <row r="60" spans="1:48" ht="15" hidden="1" customHeight="1" x14ac:dyDescent="0.25">
      <c r="A60" s="119" t="s">
        <v>54</v>
      </c>
      <c r="B60" s="94"/>
      <c r="C60" s="94"/>
      <c r="D60" s="94"/>
      <c r="E60" s="95"/>
      <c r="F60" s="95"/>
      <c r="G60" s="120"/>
      <c r="H60" s="96"/>
      <c r="I60" s="96"/>
      <c r="J60" s="97"/>
      <c r="K60" s="96"/>
      <c r="L60" s="96"/>
      <c r="M60" s="98"/>
      <c r="N60" s="96"/>
      <c r="O60" s="96"/>
      <c r="P60" s="98"/>
      <c r="Q60" s="99">
        <v>2500</v>
      </c>
      <c r="R60" s="98"/>
      <c r="S60" s="121"/>
      <c r="T60" s="121"/>
      <c r="U60" s="98"/>
      <c r="V60" s="121"/>
      <c r="W60" s="121"/>
      <c r="X60" s="98"/>
      <c r="Y60" s="122"/>
      <c r="Z60" s="122">
        <v>1000</v>
      </c>
      <c r="AA60" s="98">
        <v>70.92</v>
      </c>
      <c r="AB60" s="123"/>
      <c r="AC60" s="124"/>
      <c r="AD60" s="98"/>
      <c r="AE60" s="123"/>
      <c r="AF60" s="123"/>
      <c r="AG60" s="125"/>
      <c r="AH60" s="126"/>
      <c r="AI60" s="126"/>
      <c r="AJ60" s="126"/>
      <c r="AK60" s="126"/>
      <c r="AL60" s="127"/>
      <c r="AM60" s="127"/>
      <c r="AN60" s="128"/>
      <c r="AO60" s="125"/>
      <c r="AP60" s="125"/>
      <c r="AQ60" s="129"/>
      <c r="AR60" s="111"/>
      <c r="AS60" s="112"/>
      <c r="AT60" s="113"/>
      <c r="AU60" s="114"/>
      <c r="AV60" s="115"/>
    </row>
    <row r="61" spans="1:48" ht="15" hidden="1" customHeight="1" x14ac:dyDescent="0.25">
      <c r="A61" s="119" t="s">
        <v>55</v>
      </c>
      <c r="B61" s="94"/>
      <c r="C61" s="94"/>
      <c r="D61" s="94"/>
      <c r="E61" s="95"/>
      <c r="F61" s="95"/>
      <c r="G61" s="120"/>
      <c r="H61" s="96"/>
      <c r="I61" s="96"/>
      <c r="J61" s="97"/>
      <c r="K61" s="96"/>
      <c r="L61" s="96"/>
      <c r="M61" s="98"/>
      <c r="N61" s="96"/>
      <c r="O61" s="96"/>
      <c r="P61" s="98"/>
      <c r="Q61" s="99"/>
      <c r="R61" s="98"/>
      <c r="S61" s="121"/>
      <c r="T61" s="121"/>
      <c r="U61" s="98"/>
      <c r="V61" s="121"/>
      <c r="W61" s="121"/>
      <c r="X61" s="98"/>
      <c r="Y61" s="122"/>
      <c r="Z61" s="122"/>
      <c r="AA61" s="98">
        <v>556.41999999999996</v>
      </c>
      <c r="AB61" s="123"/>
      <c r="AC61" s="124"/>
      <c r="AD61" s="98"/>
      <c r="AE61" s="123"/>
      <c r="AF61" s="123"/>
      <c r="AG61" s="125"/>
      <c r="AH61" s="126"/>
      <c r="AI61" s="126"/>
      <c r="AJ61" s="126"/>
      <c r="AK61" s="126"/>
      <c r="AL61" s="127"/>
      <c r="AM61" s="127"/>
      <c r="AN61" s="128"/>
      <c r="AO61" s="125"/>
      <c r="AP61" s="125"/>
      <c r="AQ61" s="129"/>
      <c r="AR61" s="111"/>
      <c r="AS61" s="112"/>
      <c r="AT61" s="113"/>
      <c r="AU61" s="114"/>
      <c r="AV61" s="115"/>
    </row>
    <row r="62" spans="1:48" ht="15" hidden="1" customHeight="1" x14ac:dyDescent="0.25">
      <c r="A62" s="119" t="s">
        <v>56</v>
      </c>
      <c r="B62" s="94"/>
      <c r="C62" s="94"/>
      <c r="D62" s="94"/>
      <c r="E62" s="95"/>
      <c r="F62" s="95"/>
      <c r="G62" s="120"/>
      <c r="H62" s="96"/>
      <c r="I62" s="96"/>
      <c r="J62" s="97"/>
      <c r="K62" s="96"/>
      <c r="L62" s="96"/>
      <c r="M62" s="98"/>
      <c r="N62" s="96"/>
      <c r="O62" s="96"/>
      <c r="P62" s="98"/>
      <c r="Q62" s="99"/>
      <c r="R62" s="98"/>
      <c r="S62" s="121"/>
      <c r="T62" s="121"/>
      <c r="U62" s="98"/>
      <c r="V62" s="121"/>
      <c r="W62" s="121"/>
      <c r="X62" s="98"/>
      <c r="Y62" s="122"/>
      <c r="Z62" s="122"/>
      <c r="AA62" s="98">
        <v>492.25</v>
      </c>
      <c r="AB62" s="123"/>
      <c r="AC62" s="124"/>
      <c r="AD62" s="98"/>
      <c r="AE62" s="123"/>
      <c r="AF62" s="123"/>
      <c r="AG62" s="125"/>
      <c r="AH62" s="126"/>
      <c r="AI62" s="126"/>
      <c r="AJ62" s="126"/>
      <c r="AK62" s="126"/>
      <c r="AL62" s="127"/>
      <c r="AM62" s="127"/>
      <c r="AN62" s="128"/>
      <c r="AO62" s="125"/>
      <c r="AP62" s="125"/>
      <c r="AQ62" s="129"/>
      <c r="AR62" s="111"/>
      <c r="AS62" s="112"/>
      <c r="AT62" s="113"/>
      <c r="AU62" s="114"/>
      <c r="AV62" s="115"/>
    </row>
    <row r="63" spans="1:48" ht="15" hidden="1" customHeight="1" x14ac:dyDescent="0.25">
      <c r="A63" s="119" t="s">
        <v>57</v>
      </c>
      <c r="B63" s="94"/>
      <c r="C63" s="94"/>
      <c r="D63" s="94"/>
      <c r="E63" s="95"/>
      <c r="F63" s="95"/>
      <c r="G63" s="120"/>
      <c r="H63" s="96"/>
      <c r="I63" s="96"/>
      <c r="J63" s="97"/>
      <c r="K63" s="96"/>
      <c r="L63" s="96"/>
      <c r="M63" s="98"/>
      <c r="N63" s="96"/>
      <c r="O63" s="96"/>
      <c r="P63" s="98"/>
      <c r="Q63" s="99">
        <v>2500</v>
      </c>
      <c r="R63" s="98"/>
      <c r="S63" s="121"/>
      <c r="T63" s="121"/>
      <c r="U63" s="98"/>
      <c r="V63" s="121"/>
      <c r="W63" s="121"/>
      <c r="X63" s="98"/>
      <c r="Y63" s="122"/>
      <c r="Z63" s="122"/>
      <c r="AA63" s="98"/>
      <c r="AB63" s="123"/>
      <c r="AC63" s="124"/>
      <c r="AD63" s="98"/>
      <c r="AE63" s="123"/>
      <c r="AF63" s="123"/>
      <c r="AG63" s="125"/>
      <c r="AH63" s="126">
        <v>220.18</v>
      </c>
      <c r="AI63" s="126"/>
      <c r="AJ63" s="126"/>
      <c r="AK63" s="126"/>
      <c r="AL63" s="127"/>
      <c r="AM63" s="127"/>
      <c r="AN63" s="128"/>
      <c r="AO63" s="125"/>
      <c r="AP63" s="125"/>
      <c r="AQ63" s="129"/>
      <c r="AR63" s="111"/>
      <c r="AS63" s="112"/>
      <c r="AT63" s="113"/>
      <c r="AU63" s="114"/>
      <c r="AV63" s="115"/>
    </row>
    <row r="64" spans="1:48" ht="15" hidden="1" customHeight="1" x14ac:dyDescent="0.25">
      <c r="A64" s="119" t="s">
        <v>58</v>
      </c>
      <c r="B64" s="94"/>
      <c r="C64" s="94"/>
      <c r="D64" s="94"/>
      <c r="E64" s="95"/>
      <c r="F64" s="95"/>
      <c r="G64" s="120"/>
      <c r="H64" s="96"/>
      <c r="I64" s="96"/>
      <c r="J64" s="97"/>
      <c r="K64" s="96"/>
      <c r="L64" s="96"/>
      <c r="M64" s="98"/>
      <c r="N64" s="96"/>
      <c r="O64" s="96"/>
      <c r="P64" s="98"/>
      <c r="Q64" s="99"/>
      <c r="R64" s="98"/>
      <c r="S64" s="121"/>
      <c r="T64" s="121"/>
      <c r="U64" s="98"/>
      <c r="V64" s="121"/>
      <c r="W64" s="121"/>
      <c r="X64" s="98"/>
      <c r="Y64" s="122"/>
      <c r="Z64" s="122"/>
      <c r="AA64" s="98"/>
      <c r="AB64" s="123"/>
      <c r="AC64" s="124"/>
      <c r="AD64" s="98"/>
      <c r="AE64" s="123"/>
      <c r="AF64" s="123"/>
      <c r="AG64" s="125"/>
      <c r="AH64" s="126">
        <v>2389.58</v>
      </c>
      <c r="AI64" s="126"/>
      <c r="AJ64" s="126"/>
      <c r="AK64" s="126"/>
      <c r="AL64" s="127"/>
      <c r="AM64" s="127"/>
      <c r="AN64" s="128"/>
      <c r="AO64" s="125"/>
      <c r="AP64" s="125"/>
      <c r="AQ64" s="129"/>
      <c r="AR64" s="111"/>
      <c r="AS64" s="112"/>
      <c r="AT64" s="113"/>
      <c r="AU64" s="114"/>
      <c r="AV64" s="115"/>
    </row>
    <row r="65" spans="1:48" ht="15" hidden="1" customHeight="1" x14ac:dyDescent="0.25">
      <c r="A65" s="119" t="s">
        <v>59</v>
      </c>
      <c r="B65" s="94"/>
      <c r="C65" s="94"/>
      <c r="D65" s="94"/>
      <c r="E65" s="95"/>
      <c r="F65" s="95"/>
      <c r="G65" s="120"/>
      <c r="H65" s="96"/>
      <c r="I65" s="96"/>
      <c r="J65" s="97"/>
      <c r="K65" s="96"/>
      <c r="L65" s="96"/>
      <c r="M65" s="98"/>
      <c r="N65" s="96"/>
      <c r="O65" s="96"/>
      <c r="P65" s="98"/>
      <c r="Q65" s="99"/>
      <c r="R65" s="98"/>
      <c r="S65" s="121"/>
      <c r="T65" s="121"/>
      <c r="U65" s="98"/>
      <c r="V65" s="121"/>
      <c r="W65" s="121"/>
      <c r="X65" s="98"/>
      <c r="Y65" s="122"/>
      <c r="Z65" s="122"/>
      <c r="AA65" s="98"/>
      <c r="AB65" s="123"/>
      <c r="AC65" s="124"/>
      <c r="AD65" s="98"/>
      <c r="AE65" s="123"/>
      <c r="AF65" s="123"/>
      <c r="AG65" s="125"/>
      <c r="AH65" s="126">
        <v>155.62</v>
      </c>
      <c r="AI65" s="126"/>
      <c r="AJ65" s="126"/>
      <c r="AK65" s="126"/>
      <c r="AL65" s="127"/>
      <c r="AM65" s="127"/>
      <c r="AN65" s="128"/>
      <c r="AO65" s="125"/>
      <c r="AP65" s="125"/>
      <c r="AQ65" s="129"/>
      <c r="AR65" s="111"/>
      <c r="AS65" s="112"/>
      <c r="AT65" s="113"/>
      <c r="AU65" s="114"/>
      <c r="AV65" s="115"/>
    </row>
    <row r="66" spans="1:48" ht="15" hidden="1" customHeight="1" x14ac:dyDescent="0.25">
      <c r="A66" s="119" t="s">
        <v>60</v>
      </c>
      <c r="B66" s="94"/>
      <c r="C66" s="94"/>
      <c r="D66" s="94"/>
      <c r="E66" s="95"/>
      <c r="F66" s="95"/>
      <c r="G66" s="120"/>
      <c r="H66" s="96"/>
      <c r="I66" s="96"/>
      <c r="J66" s="97"/>
      <c r="K66" s="96"/>
      <c r="L66" s="96"/>
      <c r="M66" s="98"/>
      <c r="N66" s="96"/>
      <c r="O66" s="96"/>
      <c r="P66" s="98"/>
      <c r="Q66" s="99">
        <v>2500</v>
      </c>
      <c r="R66" s="98"/>
      <c r="S66" s="121"/>
      <c r="T66" s="121"/>
      <c r="U66" s="98"/>
      <c r="V66" s="121"/>
      <c r="W66" s="121"/>
      <c r="X66" s="98"/>
      <c r="Y66" s="122"/>
      <c r="Z66" s="122"/>
      <c r="AA66" s="98"/>
      <c r="AB66" s="123"/>
      <c r="AC66" s="124"/>
      <c r="AD66" s="98"/>
      <c r="AE66" s="123"/>
      <c r="AF66" s="123"/>
      <c r="AG66" s="125"/>
      <c r="AH66" s="126">
        <v>3805.41</v>
      </c>
      <c r="AI66" s="126"/>
      <c r="AJ66" s="126"/>
      <c r="AK66" s="126"/>
      <c r="AL66" s="127"/>
      <c r="AM66" s="127"/>
      <c r="AN66" s="128"/>
      <c r="AO66" s="125"/>
      <c r="AP66" s="125"/>
      <c r="AQ66" s="129"/>
      <c r="AR66" s="111"/>
      <c r="AS66" s="112"/>
      <c r="AT66" s="113"/>
      <c r="AU66" s="114"/>
      <c r="AV66" s="115"/>
    </row>
    <row r="67" spans="1:48" ht="15" hidden="1" customHeight="1" x14ac:dyDescent="0.25">
      <c r="A67" s="119" t="s">
        <v>61</v>
      </c>
      <c r="B67" s="94"/>
      <c r="C67" s="94"/>
      <c r="D67" s="94"/>
      <c r="E67" s="95"/>
      <c r="F67" s="95"/>
      <c r="G67" s="120"/>
      <c r="H67" s="96"/>
      <c r="I67" s="96"/>
      <c r="J67" s="97"/>
      <c r="K67" s="96"/>
      <c r="L67" s="96"/>
      <c r="M67" s="98"/>
      <c r="N67" s="96"/>
      <c r="O67" s="96"/>
      <c r="P67" s="98"/>
      <c r="Q67" s="99"/>
      <c r="R67" s="98"/>
      <c r="S67" s="121"/>
      <c r="T67" s="121"/>
      <c r="U67" s="98"/>
      <c r="V67" s="121"/>
      <c r="W67" s="121"/>
      <c r="X67" s="98"/>
      <c r="Y67" s="122"/>
      <c r="Z67" s="122"/>
      <c r="AA67" s="98"/>
      <c r="AB67" s="123"/>
      <c r="AC67" s="124"/>
      <c r="AD67" s="98"/>
      <c r="AE67" s="123"/>
      <c r="AF67" s="123"/>
      <c r="AG67" s="125"/>
      <c r="AH67" s="126"/>
      <c r="AI67" s="126"/>
      <c r="AJ67" s="126"/>
      <c r="AK67" s="126">
        <v>1535.42</v>
      </c>
      <c r="AL67" s="127"/>
      <c r="AM67" s="127"/>
      <c r="AN67" s="128"/>
      <c r="AO67" s="125"/>
      <c r="AP67" s="125"/>
      <c r="AQ67" s="129"/>
      <c r="AR67" s="111"/>
      <c r="AS67" s="112"/>
      <c r="AT67" s="113"/>
      <c r="AU67" s="114"/>
      <c r="AV67" s="115"/>
    </row>
    <row r="68" spans="1:48" ht="15" hidden="1" customHeight="1" x14ac:dyDescent="0.25">
      <c r="A68" s="119" t="s">
        <v>62</v>
      </c>
      <c r="B68" s="94"/>
      <c r="C68" s="94"/>
      <c r="D68" s="94"/>
      <c r="E68" s="95"/>
      <c r="F68" s="95"/>
      <c r="G68" s="120"/>
      <c r="H68" s="96"/>
      <c r="I68" s="96"/>
      <c r="J68" s="97"/>
      <c r="K68" s="96"/>
      <c r="L68" s="96"/>
      <c r="M68" s="98"/>
      <c r="N68" s="96"/>
      <c r="O68" s="96"/>
      <c r="P68" s="98"/>
      <c r="Q68" s="99"/>
      <c r="R68" s="98"/>
      <c r="S68" s="121"/>
      <c r="T68" s="121"/>
      <c r="U68" s="98"/>
      <c r="V68" s="121"/>
      <c r="W68" s="121"/>
      <c r="X68" s="98"/>
      <c r="Y68" s="122"/>
      <c r="Z68" s="122"/>
      <c r="AA68" s="98"/>
      <c r="AB68" s="123"/>
      <c r="AC68" s="124"/>
      <c r="AD68" s="98"/>
      <c r="AE68" s="123"/>
      <c r="AF68" s="123"/>
      <c r="AG68" s="125"/>
      <c r="AH68" s="126"/>
      <c r="AI68" s="126"/>
      <c r="AJ68" s="126"/>
      <c r="AK68" s="126">
        <v>2955.98</v>
      </c>
      <c r="AL68" s="127"/>
      <c r="AM68" s="127"/>
      <c r="AN68" s="128">
        <v>899</v>
      </c>
      <c r="AO68" s="125"/>
      <c r="AP68" s="125"/>
      <c r="AQ68" s="129"/>
      <c r="AR68" s="111"/>
      <c r="AS68" s="112"/>
      <c r="AT68" s="113"/>
      <c r="AU68" s="114"/>
      <c r="AV68" s="115"/>
    </row>
    <row r="69" spans="1:48" ht="15" hidden="1" customHeight="1" x14ac:dyDescent="0.25">
      <c r="A69" s="119" t="s">
        <v>63</v>
      </c>
      <c r="B69" s="94"/>
      <c r="C69" s="94"/>
      <c r="D69" s="94"/>
      <c r="E69" s="95"/>
      <c r="F69" s="95"/>
      <c r="G69" s="120"/>
      <c r="H69" s="96"/>
      <c r="I69" s="96"/>
      <c r="J69" s="97"/>
      <c r="K69" s="96"/>
      <c r="L69" s="96"/>
      <c r="M69" s="98"/>
      <c r="N69" s="96"/>
      <c r="O69" s="96"/>
      <c r="P69" s="98"/>
      <c r="Q69" s="99"/>
      <c r="R69" s="98"/>
      <c r="S69" s="121"/>
      <c r="T69" s="121"/>
      <c r="U69" s="98"/>
      <c r="V69" s="121"/>
      <c r="W69" s="121"/>
      <c r="X69" s="98"/>
      <c r="Y69" s="122"/>
      <c r="Z69" s="122"/>
      <c r="AA69" s="98"/>
      <c r="AB69" s="123"/>
      <c r="AC69" s="124"/>
      <c r="AD69" s="98"/>
      <c r="AE69" s="123"/>
      <c r="AF69" s="123"/>
      <c r="AG69" s="125"/>
      <c r="AH69" s="126"/>
      <c r="AI69" s="126"/>
      <c r="AJ69" s="126"/>
      <c r="AK69" s="126">
        <v>908.28</v>
      </c>
      <c r="AL69" s="127"/>
      <c r="AM69" s="127"/>
      <c r="AN69" s="128">
        <v>725</v>
      </c>
      <c r="AO69" s="125"/>
      <c r="AP69" s="125"/>
      <c r="AQ69" s="129"/>
      <c r="AR69" s="111"/>
      <c r="AS69" s="112"/>
      <c r="AT69" s="113"/>
      <c r="AU69" s="114"/>
      <c r="AV69" s="115"/>
    </row>
    <row r="70" spans="1:48" ht="15" hidden="1" customHeight="1" x14ac:dyDescent="0.25">
      <c r="A70" s="119" t="s">
        <v>64</v>
      </c>
      <c r="B70" s="94"/>
      <c r="C70" s="94"/>
      <c r="D70" s="94"/>
      <c r="E70" s="95"/>
      <c r="F70" s="95"/>
      <c r="G70" s="120"/>
      <c r="H70" s="96"/>
      <c r="I70" s="96"/>
      <c r="J70" s="97"/>
      <c r="K70" s="96"/>
      <c r="L70" s="96"/>
      <c r="M70" s="98"/>
      <c r="N70" s="96"/>
      <c r="O70" s="96"/>
      <c r="P70" s="98"/>
      <c r="Q70" s="99"/>
      <c r="R70" s="98"/>
      <c r="S70" s="121"/>
      <c r="T70" s="121"/>
      <c r="U70" s="98"/>
      <c r="V70" s="121"/>
      <c r="W70" s="121"/>
      <c r="X70" s="98"/>
      <c r="Y70" s="122"/>
      <c r="Z70" s="122"/>
      <c r="AA70" s="98"/>
      <c r="AB70" s="123"/>
      <c r="AC70" s="124"/>
      <c r="AD70" s="98"/>
      <c r="AE70" s="123"/>
      <c r="AF70" s="123"/>
      <c r="AG70" s="125"/>
      <c r="AH70" s="126"/>
      <c r="AI70" s="126"/>
      <c r="AJ70" s="126"/>
      <c r="AK70" s="126">
        <v>153.99</v>
      </c>
      <c r="AL70" s="127"/>
      <c r="AM70" s="127"/>
      <c r="AN70" s="128"/>
      <c r="AO70" s="125"/>
      <c r="AP70" s="125"/>
      <c r="AQ70" s="129"/>
      <c r="AR70" s="111"/>
      <c r="AS70" s="112"/>
      <c r="AT70" s="113"/>
      <c r="AU70" s="114"/>
      <c r="AV70" s="115"/>
    </row>
    <row r="71" spans="1:48" ht="15" hidden="1" customHeight="1" x14ac:dyDescent="0.25">
      <c r="A71" s="119" t="s">
        <v>65</v>
      </c>
      <c r="B71" s="94"/>
      <c r="C71" s="94"/>
      <c r="D71" s="94"/>
      <c r="E71" s="95"/>
      <c r="F71" s="95"/>
      <c r="G71" s="120"/>
      <c r="H71" s="96"/>
      <c r="I71" s="96"/>
      <c r="J71" s="97"/>
      <c r="K71" s="96"/>
      <c r="L71" s="96"/>
      <c r="M71" s="98"/>
      <c r="N71" s="96"/>
      <c r="O71" s="96"/>
      <c r="P71" s="98"/>
      <c r="Q71" s="99"/>
      <c r="R71" s="98"/>
      <c r="S71" s="121"/>
      <c r="T71" s="121"/>
      <c r="U71" s="98"/>
      <c r="V71" s="121"/>
      <c r="W71" s="121"/>
      <c r="X71" s="98"/>
      <c r="Y71" s="122"/>
      <c r="Z71" s="122"/>
      <c r="AA71" s="98"/>
      <c r="AB71" s="123"/>
      <c r="AC71" s="124"/>
      <c r="AD71" s="98"/>
      <c r="AE71" s="123"/>
      <c r="AF71" s="123"/>
      <c r="AG71" s="125"/>
      <c r="AH71" s="126"/>
      <c r="AI71" s="126"/>
      <c r="AJ71" s="126"/>
      <c r="AK71" s="126"/>
      <c r="AL71" s="127"/>
      <c r="AM71" s="127"/>
      <c r="AN71" s="128">
        <v>2067.86</v>
      </c>
      <c r="AO71" s="125">
        <v>507.15</v>
      </c>
      <c r="AP71" s="125"/>
      <c r="AQ71" s="129"/>
      <c r="AR71" s="111"/>
      <c r="AS71" s="112"/>
      <c r="AT71" s="113"/>
      <c r="AU71" s="114"/>
      <c r="AV71" s="115"/>
    </row>
    <row r="72" spans="1:48" ht="15" hidden="1" customHeight="1" x14ac:dyDescent="0.25">
      <c r="A72" s="119" t="s">
        <v>66</v>
      </c>
      <c r="B72" s="94"/>
      <c r="C72" s="94"/>
      <c r="D72" s="94"/>
      <c r="E72" s="95"/>
      <c r="F72" s="95"/>
      <c r="G72" s="120"/>
      <c r="H72" s="96"/>
      <c r="I72" s="96"/>
      <c r="J72" s="97"/>
      <c r="K72" s="96"/>
      <c r="L72" s="96"/>
      <c r="M72" s="98"/>
      <c r="N72" s="96"/>
      <c r="O72" s="96"/>
      <c r="P72" s="98"/>
      <c r="Q72" s="99"/>
      <c r="R72" s="98"/>
      <c r="S72" s="121"/>
      <c r="T72" s="121"/>
      <c r="U72" s="98"/>
      <c r="V72" s="121"/>
      <c r="W72" s="121"/>
      <c r="X72" s="98"/>
      <c r="Y72" s="122"/>
      <c r="Z72" s="122"/>
      <c r="AA72" s="98"/>
      <c r="AB72" s="123"/>
      <c r="AC72" s="124"/>
      <c r="AD72" s="98"/>
      <c r="AE72" s="123"/>
      <c r="AF72" s="123"/>
      <c r="AG72" s="125"/>
      <c r="AH72" s="126"/>
      <c r="AI72" s="126"/>
      <c r="AJ72" s="126"/>
      <c r="AK72" s="126"/>
      <c r="AL72" s="127"/>
      <c r="AM72" s="127"/>
      <c r="AN72" s="128">
        <v>1347.55</v>
      </c>
      <c r="AO72" s="125">
        <v>520.95000000000005</v>
      </c>
      <c r="AP72" s="125"/>
      <c r="AQ72" s="129"/>
      <c r="AR72" s="111"/>
      <c r="AS72" s="112"/>
      <c r="AT72" s="113"/>
      <c r="AU72" s="114"/>
      <c r="AV72" s="115"/>
    </row>
    <row r="73" spans="1:48" ht="15" hidden="1" customHeight="1" x14ac:dyDescent="0.25">
      <c r="A73" s="119" t="s">
        <v>67</v>
      </c>
      <c r="B73" s="94"/>
      <c r="C73" s="94"/>
      <c r="D73" s="94"/>
      <c r="E73" s="95"/>
      <c r="F73" s="95"/>
      <c r="G73" s="120"/>
      <c r="H73" s="96"/>
      <c r="I73" s="96"/>
      <c r="J73" s="97"/>
      <c r="K73" s="96"/>
      <c r="L73" s="96"/>
      <c r="M73" s="98"/>
      <c r="N73" s="96"/>
      <c r="O73" s="96"/>
      <c r="P73" s="98"/>
      <c r="Q73" s="99"/>
      <c r="R73" s="98"/>
      <c r="S73" s="121"/>
      <c r="T73" s="121"/>
      <c r="U73" s="98"/>
      <c r="V73" s="121"/>
      <c r="W73" s="121"/>
      <c r="X73" s="98"/>
      <c r="Y73" s="122"/>
      <c r="Z73" s="122"/>
      <c r="AA73" s="98"/>
      <c r="AB73" s="123"/>
      <c r="AC73" s="124"/>
      <c r="AD73" s="98"/>
      <c r="AE73" s="123"/>
      <c r="AF73" s="123"/>
      <c r="AG73" s="125"/>
      <c r="AH73" s="126"/>
      <c r="AI73" s="126"/>
      <c r="AJ73" s="126"/>
      <c r="AK73" s="126"/>
      <c r="AL73" s="127"/>
      <c r="AM73" s="127"/>
      <c r="AN73" s="128"/>
      <c r="AO73" s="125">
        <v>142.79</v>
      </c>
      <c r="AP73" s="125"/>
      <c r="AQ73" s="129"/>
      <c r="AR73" s="111"/>
      <c r="AS73" s="112"/>
      <c r="AT73" s="113"/>
      <c r="AU73" s="114"/>
      <c r="AV73" s="115"/>
    </row>
    <row r="74" spans="1:48" ht="15" hidden="1" customHeight="1" x14ac:dyDescent="0.25">
      <c r="A74" s="119" t="s">
        <v>68</v>
      </c>
      <c r="B74" s="94"/>
      <c r="C74" s="94"/>
      <c r="D74" s="94"/>
      <c r="E74" s="95"/>
      <c r="F74" s="95"/>
      <c r="G74" s="120"/>
      <c r="H74" s="96"/>
      <c r="I74" s="96"/>
      <c r="J74" s="97"/>
      <c r="K74" s="96"/>
      <c r="L74" s="96"/>
      <c r="M74" s="98"/>
      <c r="N74" s="96"/>
      <c r="O74" s="96"/>
      <c r="P74" s="98"/>
      <c r="Q74" s="99"/>
      <c r="R74" s="98"/>
      <c r="S74" s="121"/>
      <c r="T74" s="121"/>
      <c r="U74" s="98"/>
      <c r="V74" s="121"/>
      <c r="W74" s="121"/>
      <c r="X74" s="98"/>
      <c r="Y74" s="122"/>
      <c r="Z74" s="122"/>
      <c r="AA74" s="98"/>
      <c r="AB74" s="123"/>
      <c r="AC74" s="124"/>
      <c r="AD74" s="98"/>
      <c r="AE74" s="123"/>
      <c r="AF74" s="123"/>
      <c r="AG74" s="125"/>
      <c r="AH74" s="126"/>
      <c r="AI74" s="126"/>
      <c r="AJ74" s="126"/>
      <c r="AK74" s="126"/>
      <c r="AL74" s="127"/>
      <c r="AM74" s="127"/>
      <c r="AN74" s="128"/>
      <c r="AO74" s="125">
        <v>553.62</v>
      </c>
      <c r="AP74" s="125"/>
      <c r="AQ74" s="129"/>
      <c r="AR74" s="111"/>
      <c r="AS74" s="112"/>
      <c r="AT74" s="113"/>
      <c r="AU74" s="114"/>
      <c r="AV74" s="115"/>
    </row>
    <row r="75" spans="1:48" ht="15" hidden="1" customHeight="1" x14ac:dyDescent="0.25">
      <c r="A75" s="119" t="s">
        <v>69</v>
      </c>
      <c r="B75" s="94"/>
      <c r="C75" s="94"/>
      <c r="D75" s="94"/>
      <c r="E75" s="95"/>
      <c r="F75" s="95"/>
      <c r="G75" s="120"/>
      <c r="H75" s="96"/>
      <c r="I75" s="96"/>
      <c r="J75" s="97"/>
      <c r="K75" s="96"/>
      <c r="L75" s="96"/>
      <c r="M75" s="98"/>
      <c r="N75" s="96"/>
      <c r="O75" s="96"/>
      <c r="P75" s="98"/>
      <c r="Q75" s="99"/>
      <c r="R75" s="98"/>
      <c r="S75" s="121"/>
      <c r="T75" s="121"/>
      <c r="U75" s="98"/>
      <c r="V75" s="121"/>
      <c r="W75" s="121"/>
      <c r="X75" s="98"/>
      <c r="Y75" s="122"/>
      <c r="Z75" s="122"/>
      <c r="AA75" s="98"/>
      <c r="AB75" s="123"/>
      <c r="AC75" s="124"/>
      <c r="AD75" s="98"/>
      <c r="AE75" s="123"/>
      <c r="AF75" s="123"/>
      <c r="AG75" s="125"/>
      <c r="AH75" s="126"/>
      <c r="AI75" s="126"/>
      <c r="AJ75" s="126"/>
      <c r="AK75" s="126"/>
      <c r="AL75" s="127"/>
      <c r="AM75" s="127"/>
      <c r="AN75" s="128"/>
      <c r="AO75" s="125">
        <v>118.72</v>
      </c>
      <c r="AP75" s="125"/>
      <c r="AQ75" s="129"/>
      <c r="AR75" s="111"/>
      <c r="AS75" s="112"/>
      <c r="AT75" s="113"/>
      <c r="AU75" s="114"/>
      <c r="AV75" s="115"/>
    </row>
    <row r="76" spans="1:48" ht="15" hidden="1" customHeight="1" x14ac:dyDescent="0.25">
      <c r="A76" s="119" t="s">
        <v>70</v>
      </c>
      <c r="B76" s="94"/>
      <c r="C76" s="94"/>
      <c r="D76" s="94"/>
      <c r="E76" s="95"/>
      <c r="F76" s="95"/>
      <c r="G76" s="120"/>
      <c r="H76" s="96"/>
      <c r="I76" s="96"/>
      <c r="J76" s="97"/>
      <c r="K76" s="96"/>
      <c r="L76" s="96"/>
      <c r="M76" s="98"/>
      <c r="N76" s="96"/>
      <c r="O76" s="96"/>
      <c r="P76" s="98"/>
      <c r="Q76" s="99"/>
      <c r="R76" s="98"/>
      <c r="S76" s="121"/>
      <c r="T76" s="121"/>
      <c r="U76" s="98"/>
      <c r="V76" s="121"/>
      <c r="W76" s="121"/>
      <c r="X76" s="98"/>
      <c r="Y76" s="122"/>
      <c r="Z76" s="122"/>
      <c r="AA76" s="98"/>
      <c r="AB76" s="123"/>
      <c r="AC76" s="124"/>
      <c r="AD76" s="98"/>
      <c r="AE76" s="123"/>
      <c r="AF76" s="123"/>
      <c r="AG76" s="125"/>
      <c r="AH76" s="126"/>
      <c r="AI76" s="126"/>
      <c r="AJ76" s="126"/>
      <c r="AK76" s="126"/>
      <c r="AL76" s="127"/>
      <c r="AM76" s="127"/>
      <c r="AN76" s="128"/>
      <c r="AO76" s="125">
        <v>223.16</v>
      </c>
      <c r="AP76" s="125"/>
      <c r="AQ76" s="129"/>
      <c r="AR76" s="111"/>
      <c r="AS76" s="112"/>
      <c r="AT76" s="113"/>
      <c r="AU76" s="114"/>
      <c r="AV76" s="115"/>
    </row>
    <row r="77" spans="1:48" ht="15" hidden="1" customHeight="1" x14ac:dyDescent="0.25">
      <c r="A77" s="119" t="s">
        <v>71</v>
      </c>
      <c r="B77" s="94"/>
      <c r="C77" s="94"/>
      <c r="D77" s="94"/>
      <c r="E77" s="95"/>
      <c r="F77" s="95"/>
      <c r="G77" s="120"/>
      <c r="H77" s="96"/>
      <c r="I77" s="96"/>
      <c r="J77" s="97"/>
      <c r="K77" s="96"/>
      <c r="L77" s="96"/>
      <c r="M77" s="98"/>
      <c r="N77" s="96"/>
      <c r="O77" s="96"/>
      <c r="P77" s="98"/>
      <c r="Q77" s="99"/>
      <c r="R77" s="98"/>
      <c r="S77" s="121"/>
      <c r="T77" s="121"/>
      <c r="U77" s="98"/>
      <c r="V77" s="121"/>
      <c r="W77" s="121"/>
      <c r="X77" s="98"/>
      <c r="Y77" s="122"/>
      <c r="Z77" s="122"/>
      <c r="AA77" s="98"/>
      <c r="AB77" s="123"/>
      <c r="AC77" s="124"/>
      <c r="AD77" s="98"/>
      <c r="AE77" s="123"/>
      <c r="AF77" s="123"/>
      <c r="AG77" s="125"/>
      <c r="AH77" s="126"/>
      <c r="AI77" s="126"/>
      <c r="AJ77" s="126"/>
      <c r="AK77" s="126"/>
      <c r="AL77" s="127"/>
      <c r="AM77" s="127"/>
      <c r="AN77" s="128"/>
      <c r="AO77" s="125">
        <v>7969.19</v>
      </c>
      <c r="AP77" s="125"/>
      <c r="AQ77" s="129"/>
      <c r="AR77" s="111"/>
      <c r="AS77" s="112">
        <v>1070.18</v>
      </c>
      <c r="AT77" s="113"/>
      <c r="AU77" s="114">
        <v>0</v>
      </c>
      <c r="AV77" s="115">
        <v>0</v>
      </c>
    </row>
    <row r="78" spans="1:48" ht="15" hidden="1" customHeight="1" x14ac:dyDescent="0.25">
      <c r="A78" s="119" t="s">
        <v>72</v>
      </c>
      <c r="B78" s="94"/>
      <c r="C78" s="94"/>
      <c r="D78" s="94"/>
      <c r="E78" s="95"/>
      <c r="F78" s="95"/>
      <c r="G78" s="120"/>
      <c r="H78" s="96"/>
      <c r="I78" s="96"/>
      <c r="J78" s="97"/>
      <c r="K78" s="96"/>
      <c r="L78" s="96"/>
      <c r="M78" s="98"/>
      <c r="N78" s="96"/>
      <c r="O78" s="96"/>
      <c r="P78" s="98"/>
      <c r="Q78" s="99"/>
      <c r="R78" s="98"/>
      <c r="S78" s="121"/>
      <c r="T78" s="121"/>
      <c r="U78" s="98"/>
      <c r="V78" s="121"/>
      <c r="W78" s="121"/>
      <c r="X78" s="98"/>
      <c r="Y78" s="122"/>
      <c r="Z78" s="122"/>
      <c r="AA78" s="98"/>
      <c r="AB78" s="123"/>
      <c r="AC78" s="124"/>
      <c r="AD78" s="98"/>
      <c r="AE78" s="123"/>
      <c r="AF78" s="123"/>
      <c r="AG78" s="125"/>
      <c r="AH78" s="126"/>
      <c r="AI78" s="126"/>
      <c r="AJ78" s="126"/>
      <c r="AK78" s="126"/>
      <c r="AL78" s="127"/>
      <c r="AM78" s="127"/>
      <c r="AN78" s="128"/>
      <c r="AO78" s="125"/>
      <c r="AP78" s="125"/>
      <c r="AQ78" s="129"/>
      <c r="AR78" s="111"/>
      <c r="AS78" s="112"/>
      <c r="AT78" s="113"/>
      <c r="AU78" s="114"/>
      <c r="AV78" s="115"/>
    </row>
    <row r="79" spans="1:48" ht="15" hidden="1" customHeight="1" x14ac:dyDescent="0.25">
      <c r="A79" s="119" t="s">
        <v>73</v>
      </c>
      <c r="B79" s="94"/>
      <c r="C79" s="94"/>
      <c r="D79" s="94"/>
      <c r="E79" s="95"/>
      <c r="F79" s="95"/>
      <c r="G79" s="120"/>
      <c r="H79" s="96"/>
      <c r="I79" s="96"/>
      <c r="J79" s="97"/>
      <c r="K79" s="96"/>
      <c r="L79" s="96"/>
      <c r="M79" s="98"/>
      <c r="N79" s="96"/>
      <c r="O79" s="96"/>
      <c r="P79" s="98"/>
      <c r="Q79" s="99"/>
      <c r="R79" s="98"/>
      <c r="S79" s="121"/>
      <c r="T79" s="121"/>
      <c r="U79" s="98"/>
      <c r="V79" s="121"/>
      <c r="W79" s="121"/>
      <c r="X79" s="98"/>
      <c r="Y79" s="122"/>
      <c r="Z79" s="122"/>
      <c r="AA79" s="98"/>
      <c r="AB79" s="123"/>
      <c r="AC79" s="124"/>
      <c r="AD79" s="98"/>
      <c r="AE79" s="123"/>
      <c r="AF79" s="123"/>
      <c r="AG79" s="125"/>
      <c r="AH79" s="126"/>
      <c r="AI79" s="126"/>
      <c r="AJ79" s="126"/>
      <c r="AK79" s="126"/>
      <c r="AL79" s="127"/>
      <c r="AM79" s="127"/>
      <c r="AN79" s="128"/>
      <c r="AO79" s="125"/>
      <c r="AP79" s="125"/>
      <c r="AQ79" s="129"/>
      <c r="AR79" s="111"/>
      <c r="AS79" s="112">
        <v>2009.98</v>
      </c>
      <c r="AT79" s="113"/>
      <c r="AU79" s="114"/>
      <c r="AV79" s="115"/>
    </row>
    <row r="80" spans="1:48" ht="15" hidden="1" customHeight="1" x14ac:dyDescent="0.25">
      <c r="A80" s="119" t="s">
        <v>74</v>
      </c>
      <c r="B80" s="94"/>
      <c r="C80" s="94"/>
      <c r="D80" s="94"/>
      <c r="E80" s="95"/>
      <c r="F80" s="95"/>
      <c r="G80" s="120"/>
      <c r="H80" s="96"/>
      <c r="I80" s="96"/>
      <c r="J80" s="97"/>
      <c r="K80" s="96"/>
      <c r="L80" s="96"/>
      <c r="M80" s="98"/>
      <c r="N80" s="96"/>
      <c r="O80" s="96"/>
      <c r="P80" s="98"/>
      <c r="Q80" s="99"/>
      <c r="R80" s="98"/>
      <c r="S80" s="121"/>
      <c r="T80" s="121"/>
      <c r="U80" s="98"/>
      <c r="V80" s="121"/>
      <c r="W80" s="121"/>
      <c r="X80" s="98"/>
      <c r="Y80" s="122"/>
      <c r="Z80" s="122"/>
      <c r="AA80" s="98"/>
      <c r="AB80" s="123"/>
      <c r="AC80" s="124"/>
      <c r="AD80" s="98"/>
      <c r="AE80" s="123"/>
      <c r="AF80" s="123"/>
      <c r="AG80" s="125"/>
      <c r="AH80" s="126"/>
      <c r="AI80" s="126"/>
      <c r="AJ80" s="126"/>
      <c r="AK80" s="126"/>
      <c r="AL80" s="127"/>
      <c r="AM80" s="127"/>
      <c r="AN80" s="128"/>
      <c r="AO80" s="125"/>
      <c r="AP80" s="125"/>
      <c r="AQ80" s="129"/>
      <c r="AR80" s="111"/>
      <c r="AS80" s="112">
        <v>450.88</v>
      </c>
      <c r="AT80" s="113"/>
      <c r="AU80" s="114"/>
      <c r="AV80" s="115"/>
    </row>
    <row r="81" spans="1:48" ht="15" hidden="1" customHeight="1" x14ac:dyDescent="0.25">
      <c r="A81" s="119" t="s">
        <v>75</v>
      </c>
      <c r="B81" s="94"/>
      <c r="C81" s="94"/>
      <c r="D81" s="94"/>
      <c r="E81" s="95"/>
      <c r="F81" s="95"/>
      <c r="G81" s="120"/>
      <c r="H81" s="96"/>
      <c r="I81" s="96"/>
      <c r="J81" s="97"/>
      <c r="K81" s="96"/>
      <c r="L81" s="96"/>
      <c r="M81" s="98"/>
      <c r="N81" s="96"/>
      <c r="O81" s="96"/>
      <c r="P81" s="98"/>
      <c r="Q81" s="99"/>
      <c r="R81" s="98"/>
      <c r="S81" s="121"/>
      <c r="T81" s="121"/>
      <c r="U81" s="98"/>
      <c r="V81" s="121"/>
      <c r="W81" s="121"/>
      <c r="X81" s="98"/>
      <c r="Y81" s="122"/>
      <c r="Z81" s="122"/>
      <c r="AA81" s="98"/>
      <c r="AB81" s="123"/>
      <c r="AC81" s="124"/>
      <c r="AD81" s="98"/>
      <c r="AE81" s="123"/>
      <c r="AF81" s="123"/>
      <c r="AG81" s="125"/>
      <c r="AH81" s="126"/>
      <c r="AI81" s="126"/>
      <c r="AJ81" s="126"/>
      <c r="AK81" s="126"/>
      <c r="AL81" s="127"/>
      <c r="AM81" s="127"/>
      <c r="AN81" s="128"/>
      <c r="AO81" s="125"/>
      <c r="AP81" s="125"/>
      <c r="AQ81" s="129"/>
      <c r="AR81" s="111"/>
      <c r="AS81" s="112">
        <v>1048.1500000000001</v>
      </c>
      <c r="AT81" s="113"/>
      <c r="AU81" s="114"/>
      <c r="AV81" s="115"/>
    </row>
    <row r="82" spans="1:48" ht="15" hidden="1" customHeight="1" x14ac:dyDescent="0.25">
      <c r="A82" s="119" t="s">
        <v>76</v>
      </c>
      <c r="B82" s="94"/>
      <c r="C82" s="94"/>
      <c r="D82" s="94"/>
      <c r="E82" s="95"/>
      <c r="F82" s="95"/>
      <c r="G82" s="120"/>
      <c r="H82" s="96"/>
      <c r="I82" s="96"/>
      <c r="J82" s="97"/>
      <c r="K82" s="96"/>
      <c r="L82" s="96"/>
      <c r="M82" s="98"/>
      <c r="N82" s="96"/>
      <c r="O82" s="96"/>
      <c r="P82" s="98"/>
      <c r="Q82" s="99"/>
      <c r="R82" s="98"/>
      <c r="S82" s="121"/>
      <c r="T82" s="121"/>
      <c r="U82" s="98"/>
      <c r="V82" s="121"/>
      <c r="W82" s="121"/>
      <c r="X82" s="98"/>
      <c r="Y82" s="122"/>
      <c r="Z82" s="122"/>
      <c r="AA82" s="98"/>
      <c r="AB82" s="123"/>
      <c r="AC82" s="124"/>
      <c r="AD82" s="98"/>
      <c r="AE82" s="123"/>
      <c r="AF82" s="123"/>
      <c r="AG82" s="125"/>
      <c r="AH82" s="126"/>
      <c r="AI82" s="126"/>
      <c r="AJ82" s="126"/>
      <c r="AK82" s="126"/>
      <c r="AL82" s="127"/>
      <c r="AM82" s="127"/>
      <c r="AN82" s="128"/>
      <c r="AO82" s="125"/>
      <c r="AP82" s="125"/>
      <c r="AQ82" s="129"/>
      <c r="AR82" s="111"/>
      <c r="AS82" s="112"/>
      <c r="AT82" s="113"/>
      <c r="AU82" s="114"/>
      <c r="AV82" s="115"/>
    </row>
    <row r="83" spans="1:48" hidden="1" x14ac:dyDescent="0.25">
      <c r="A83" s="119" t="s">
        <v>77</v>
      </c>
      <c r="AK83" s="126"/>
      <c r="AN83" s="128"/>
      <c r="AO83" s="125"/>
      <c r="AQ83" s="129"/>
      <c r="AS83" s="172"/>
      <c r="AT83" s="173"/>
      <c r="AU83" s="114"/>
      <c r="AV83" s="115"/>
    </row>
    <row r="84" spans="1:48" s="159" customFormat="1" ht="15" customHeight="1" x14ac:dyDescent="0.25">
      <c r="A84" s="138" t="s">
        <v>78</v>
      </c>
      <c r="B84" s="240">
        <f t="shared" ref="B84:H84" si="7">SUM(B30:B51)</f>
        <v>11071.210000000001</v>
      </c>
      <c r="C84" s="240">
        <f t="shared" si="7"/>
        <v>21334.22</v>
      </c>
      <c r="D84" s="240">
        <f t="shared" si="7"/>
        <v>14906.46</v>
      </c>
      <c r="E84" s="241">
        <f t="shared" si="7"/>
        <v>17000</v>
      </c>
      <c r="F84" s="241">
        <f t="shared" si="7"/>
        <v>16000</v>
      </c>
      <c r="G84" s="240">
        <f t="shared" si="7"/>
        <v>10749.64</v>
      </c>
      <c r="H84" s="242">
        <f t="shared" si="7"/>
        <v>16000</v>
      </c>
      <c r="I84" s="242">
        <f>SUM(I30:I50)</f>
        <v>12000</v>
      </c>
      <c r="J84" s="240">
        <f>SUM(J30:J50)</f>
        <v>9625.2900000000009</v>
      </c>
      <c r="K84" s="242">
        <f>SUM(K30:K51)</f>
        <v>0</v>
      </c>
      <c r="L84" s="242">
        <f>SUM(L30:L50)</f>
        <v>10000</v>
      </c>
      <c r="M84" s="143">
        <f>SUM(M30:M51)</f>
        <v>12698.94</v>
      </c>
      <c r="N84" s="242">
        <f>SUM(N30:N50)</f>
        <v>13000</v>
      </c>
      <c r="O84" s="242">
        <f>SUM(O30:O51)</f>
        <v>15500</v>
      </c>
      <c r="P84" s="143">
        <f>SUM(P30:P51)</f>
        <v>15486.93</v>
      </c>
      <c r="Q84" s="144">
        <f>SUM(Q31:Q51)</f>
        <v>11000</v>
      </c>
      <c r="R84" s="143">
        <f t="shared" ref="R84:AG84" si="8">SUM(R31:R68)</f>
        <v>9337.81</v>
      </c>
      <c r="S84" s="243">
        <f t="shared" si="8"/>
        <v>11000</v>
      </c>
      <c r="T84" s="243">
        <f t="shared" si="8"/>
        <v>11500</v>
      </c>
      <c r="U84" s="143">
        <f t="shared" si="8"/>
        <v>11123.529999999999</v>
      </c>
      <c r="V84" s="145">
        <f t="shared" si="8"/>
        <v>12000</v>
      </c>
      <c r="W84" s="145">
        <f t="shared" si="8"/>
        <v>12000</v>
      </c>
      <c r="X84" s="143">
        <f t="shared" si="8"/>
        <v>12527.78</v>
      </c>
      <c r="Y84" s="146">
        <f t="shared" si="8"/>
        <v>12000</v>
      </c>
      <c r="Z84" s="146">
        <f t="shared" si="8"/>
        <v>11500</v>
      </c>
      <c r="AA84" s="143">
        <f t="shared" si="8"/>
        <v>8199.93</v>
      </c>
      <c r="AB84" s="147">
        <f t="shared" si="8"/>
        <v>11000</v>
      </c>
      <c r="AC84" s="148">
        <f t="shared" si="8"/>
        <v>10000</v>
      </c>
      <c r="AD84" s="143">
        <f t="shared" si="8"/>
        <v>7495.62</v>
      </c>
      <c r="AE84" s="147">
        <f t="shared" si="8"/>
        <v>11000</v>
      </c>
      <c r="AF84" s="147">
        <f t="shared" si="8"/>
        <v>11000</v>
      </c>
      <c r="AG84" s="149">
        <f t="shared" si="8"/>
        <v>11000</v>
      </c>
      <c r="AH84" s="150">
        <f>SUM(AH32:AH68)</f>
        <v>10893.98</v>
      </c>
      <c r="AI84" s="150">
        <f>SUM(AI31:AI68)</f>
        <v>20000</v>
      </c>
      <c r="AJ84" s="150">
        <f>SUM(AJ31:AJ68)</f>
        <v>20000</v>
      </c>
      <c r="AK84" s="150">
        <f>SUM(AK32:AK82)</f>
        <v>17044</v>
      </c>
      <c r="AL84" s="151">
        <f>SUM(AL31:AL68)</f>
        <v>14000</v>
      </c>
      <c r="AM84" s="151">
        <f>SUM(AM31:AM68)</f>
        <v>14000</v>
      </c>
      <c r="AN84" s="152">
        <f>SUM(AN31:AN82)</f>
        <v>13972.34</v>
      </c>
      <c r="AO84" s="149">
        <f>SUM(AO31:AO83)</f>
        <v>16381.45</v>
      </c>
      <c r="AP84" s="149">
        <f>SUM(AP31:AP68)</f>
        <v>14000</v>
      </c>
      <c r="AQ84" s="153">
        <f>SUM(AQ31:AQ68)</f>
        <v>14000</v>
      </c>
      <c r="AR84" s="154">
        <f>SUM(AR31:AR68)</f>
        <v>14000</v>
      </c>
      <c r="AS84" s="155">
        <f>SUM(AS30:AS83)</f>
        <v>13967.769999999999</v>
      </c>
      <c r="AT84" s="156">
        <f>SUM(AT31:AT83)</f>
        <v>16000</v>
      </c>
      <c r="AU84" s="157">
        <f>SUM(AU31:AU83)</f>
        <v>15500</v>
      </c>
      <c r="AV84" s="158">
        <f>SUM(AV31:AV83)</f>
        <v>17500</v>
      </c>
    </row>
    <row r="85" spans="1:48" ht="5.0999999999999996" customHeight="1" x14ac:dyDescent="0.25">
      <c r="A85" s="244"/>
      <c r="B85" s="94"/>
      <c r="C85" s="94"/>
      <c r="D85" s="94"/>
      <c r="E85" s="245"/>
      <c r="F85" s="245"/>
      <c r="G85" s="94"/>
      <c r="H85" s="246"/>
      <c r="I85" s="246"/>
      <c r="J85" s="94"/>
      <c r="K85" s="246"/>
      <c r="L85" s="246"/>
      <c r="M85" s="98"/>
      <c r="N85" s="246"/>
      <c r="O85" s="246"/>
      <c r="P85" s="98"/>
      <c r="Q85" s="99"/>
      <c r="R85" s="98"/>
      <c r="S85" s="121"/>
      <c r="T85" s="121"/>
      <c r="U85" s="98"/>
      <c r="V85" s="121"/>
      <c r="W85" s="121"/>
      <c r="X85" s="98"/>
      <c r="Y85" s="122"/>
      <c r="Z85" s="122"/>
      <c r="AA85" s="98"/>
      <c r="AB85" s="123"/>
      <c r="AC85" s="124"/>
      <c r="AD85" s="98"/>
      <c r="AE85" s="123"/>
      <c r="AF85" s="123"/>
      <c r="AG85" s="125"/>
      <c r="AH85" s="126"/>
      <c r="AI85" s="126"/>
      <c r="AJ85" s="126"/>
      <c r="AK85" s="126"/>
      <c r="AL85" s="127"/>
      <c r="AM85" s="127"/>
      <c r="AN85" s="128"/>
      <c r="AO85" s="125"/>
      <c r="AP85" s="125"/>
      <c r="AQ85" s="129"/>
      <c r="AR85" s="111"/>
      <c r="AS85" s="112"/>
      <c r="AT85" s="113"/>
      <c r="AU85" s="114"/>
      <c r="AV85" s="115"/>
    </row>
    <row r="86" spans="1:48" ht="15" customHeight="1" x14ac:dyDescent="0.25">
      <c r="A86" s="93" t="s">
        <v>79</v>
      </c>
      <c r="B86" s="94"/>
      <c r="C86" s="94"/>
      <c r="E86" s="95"/>
      <c r="F86" s="95"/>
      <c r="G86" s="120"/>
      <c r="H86" s="96"/>
      <c r="I86" s="96"/>
      <c r="J86" s="97"/>
      <c r="K86" s="96"/>
      <c r="M86" s="98"/>
      <c r="N86" s="96"/>
      <c r="P86" s="98"/>
      <c r="Q86" s="247"/>
      <c r="R86" s="100"/>
      <c r="S86" s="248"/>
      <c r="T86" s="248"/>
      <c r="U86" s="102"/>
      <c r="V86" s="248"/>
      <c r="W86" s="248"/>
      <c r="X86" s="102"/>
      <c r="Y86" s="249"/>
      <c r="Z86" s="249"/>
      <c r="AA86" s="102"/>
      <c r="AB86" s="250"/>
      <c r="AC86" s="251"/>
      <c r="AD86" s="102"/>
      <c r="AE86" s="250"/>
      <c r="AF86" s="250"/>
      <c r="AG86" s="252"/>
      <c r="AH86" s="253"/>
      <c r="AI86" s="253"/>
      <c r="AJ86" s="253"/>
      <c r="AK86" s="253"/>
      <c r="AL86" s="254"/>
      <c r="AM86" s="254"/>
      <c r="AN86" s="255"/>
      <c r="AO86" s="252"/>
      <c r="AP86" s="252"/>
      <c r="AQ86" s="256"/>
      <c r="AR86" s="257"/>
      <c r="AS86" s="258"/>
      <c r="AT86" s="259"/>
      <c r="AU86" s="260"/>
      <c r="AV86" s="115"/>
    </row>
    <row r="87" spans="1:48" ht="15" customHeight="1" x14ac:dyDescent="0.25">
      <c r="A87" s="119" t="s">
        <v>80</v>
      </c>
      <c r="B87" s="94">
        <v>750</v>
      </c>
      <c r="C87" s="94">
        <v>1000</v>
      </c>
      <c r="D87" s="94">
        <v>1000</v>
      </c>
      <c r="E87" s="95">
        <v>2000</v>
      </c>
      <c r="F87" s="95">
        <v>2000</v>
      </c>
      <c r="G87" s="120">
        <v>2000</v>
      </c>
      <c r="H87" s="96">
        <v>2000</v>
      </c>
      <c r="I87" s="96">
        <v>2000</v>
      </c>
      <c r="J87" s="97">
        <v>2000</v>
      </c>
      <c r="K87" s="96">
        <v>2000</v>
      </c>
      <c r="L87" s="96">
        <v>1500</v>
      </c>
      <c r="M87" s="98">
        <v>2000</v>
      </c>
      <c r="N87" s="96">
        <v>1500</v>
      </c>
      <c r="O87" s="96">
        <v>1500</v>
      </c>
      <c r="P87" s="98">
        <v>1500</v>
      </c>
      <c r="Q87" s="99">
        <v>1500</v>
      </c>
      <c r="R87" s="98">
        <v>1500</v>
      </c>
      <c r="S87" s="121">
        <v>1500</v>
      </c>
      <c r="T87" s="121">
        <v>1500</v>
      </c>
      <c r="U87" s="98">
        <v>1500</v>
      </c>
      <c r="V87" s="121">
        <v>1500</v>
      </c>
      <c r="W87" s="121">
        <v>1500</v>
      </c>
      <c r="X87" s="98">
        <v>1500</v>
      </c>
      <c r="Y87" s="122">
        <v>1500</v>
      </c>
      <c r="Z87" s="122">
        <v>1500</v>
      </c>
      <c r="AA87" s="98">
        <v>1500</v>
      </c>
      <c r="AB87" s="123">
        <v>1500</v>
      </c>
      <c r="AC87" s="124">
        <v>1500</v>
      </c>
      <c r="AD87" s="98">
        <v>1500</v>
      </c>
      <c r="AE87" s="123">
        <v>1500</v>
      </c>
      <c r="AF87" s="123">
        <v>1500</v>
      </c>
      <c r="AG87" s="125">
        <v>1500</v>
      </c>
      <c r="AH87" s="126">
        <v>1500</v>
      </c>
      <c r="AI87" s="126">
        <v>1500</v>
      </c>
      <c r="AJ87" s="126">
        <v>1500</v>
      </c>
      <c r="AK87" s="126">
        <v>1500</v>
      </c>
      <c r="AL87" s="127">
        <v>1500</v>
      </c>
      <c r="AM87" s="127">
        <v>1500</v>
      </c>
      <c r="AN87" s="128">
        <v>1500</v>
      </c>
      <c r="AO87" s="125">
        <v>1500</v>
      </c>
      <c r="AP87" s="125">
        <v>1500</v>
      </c>
      <c r="AQ87" s="129">
        <v>1500</v>
      </c>
      <c r="AR87" s="111">
        <v>1500</v>
      </c>
      <c r="AS87" s="112">
        <v>3000</v>
      </c>
      <c r="AT87" s="113">
        <v>3000</v>
      </c>
      <c r="AU87" s="114">
        <v>3000</v>
      </c>
      <c r="AV87" s="115">
        <v>3000</v>
      </c>
    </row>
    <row r="88" spans="1:48" ht="15" customHeight="1" x14ac:dyDescent="0.25">
      <c r="A88" s="119" t="s">
        <v>81</v>
      </c>
      <c r="B88" s="94">
        <v>250</v>
      </c>
      <c r="C88" s="94"/>
      <c r="D88" s="94"/>
      <c r="E88" s="95"/>
      <c r="F88" s="95"/>
      <c r="G88" s="120"/>
      <c r="H88" s="96"/>
      <c r="I88" s="96"/>
      <c r="J88" s="97"/>
      <c r="K88" s="96"/>
      <c r="L88" s="96">
        <v>500</v>
      </c>
      <c r="M88" s="98"/>
      <c r="N88" s="96">
        <v>500</v>
      </c>
      <c r="O88" s="96">
        <v>500</v>
      </c>
      <c r="P88" s="98">
        <v>500</v>
      </c>
      <c r="Q88" s="99">
        <v>500</v>
      </c>
      <c r="R88" s="98">
        <v>500</v>
      </c>
      <c r="S88" s="121">
        <v>500</v>
      </c>
      <c r="T88" s="121">
        <v>500</v>
      </c>
      <c r="U88" s="98">
        <v>500</v>
      </c>
      <c r="V88" s="121">
        <v>500</v>
      </c>
      <c r="W88" s="121">
        <v>500</v>
      </c>
      <c r="X88" s="98">
        <v>500</v>
      </c>
      <c r="Y88" s="122">
        <v>500</v>
      </c>
      <c r="Z88" s="122">
        <v>500</v>
      </c>
      <c r="AA88" s="98">
        <v>500</v>
      </c>
      <c r="AB88" s="123">
        <v>500</v>
      </c>
      <c r="AC88" s="124">
        <v>500</v>
      </c>
      <c r="AD88" s="98">
        <v>500</v>
      </c>
      <c r="AE88" s="123">
        <v>500</v>
      </c>
      <c r="AF88" s="123">
        <v>500</v>
      </c>
      <c r="AG88" s="125">
        <v>500</v>
      </c>
      <c r="AH88" s="126">
        <v>500</v>
      </c>
      <c r="AI88" s="126">
        <v>500</v>
      </c>
      <c r="AJ88" s="126">
        <v>500</v>
      </c>
      <c r="AK88" s="126">
        <v>1000</v>
      </c>
      <c r="AL88" s="127">
        <v>500</v>
      </c>
      <c r="AM88" s="127">
        <v>500</v>
      </c>
      <c r="AN88" s="128">
        <v>500</v>
      </c>
      <c r="AO88" s="125">
        <v>500</v>
      </c>
      <c r="AP88" s="125">
        <v>500</v>
      </c>
      <c r="AQ88" s="129">
        <v>500</v>
      </c>
      <c r="AR88" s="111">
        <v>500</v>
      </c>
      <c r="AS88" s="112">
        <v>500</v>
      </c>
      <c r="AT88" s="113">
        <v>500</v>
      </c>
      <c r="AU88" s="114">
        <v>500</v>
      </c>
      <c r="AV88" s="115">
        <v>500</v>
      </c>
    </row>
    <row r="89" spans="1:48" ht="15" customHeight="1" x14ac:dyDescent="0.25">
      <c r="A89" s="119" t="s">
        <v>82</v>
      </c>
      <c r="B89" s="94">
        <v>309.16000000000003</v>
      </c>
      <c r="C89" s="94"/>
      <c r="D89" s="94">
        <v>175.28</v>
      </c>
      <c r="E89" s="95"/>
      <c r="F89" s="95"/>
      <c r="G89" s="120"/>
      <c r="H89" s="96"/>
      <c r="I89" s="96"/>
      <c r="J89" s="97">
        <v>115.98</v>
      </c>
      <c r="K89" s="96"/>
      <c r="L89" s="96">
        <v>100</v>
      </c>
      <c r="M89" s="98">
        <v>179.95</v>
      </c>
      <c r="N89" s="96">
        <v>200</v>
      </c>
      <c r="O89" s="96">
        <v>100</v>
      </c>
      <c r="P89" s="98">
        <v>45</v>
      </c>
      <c r="Q89" s="99">
        <v>100</v>
      </c>
      <c r="R89" s="98">
        <v>46</v>
      </c>
      <c r="S89" s="121">
        <v>100</v>
      </c>
      <c r="T89" s="121">
        <v>100</v>
      </c>
      <c r="U89" s="98">
        <v>327.5</v>
      </c>
      <c r="V89" s="121">
        <v>100</v>
      </c>
      <c r="W89" s="121">
        <v>100</v>
      </c>
      <c r="X89" s="98">
        <v>232.39</v>
      </c>
      <c r="Y89" s="122">
        <v>100</v>
      </c>
      <c r="Z89" s="122">
        <v>100</v>
      </c>
      <c r="AA89" s="98">
        <v>472.81</v>
      </c>
      <c r="AB89" s="123">
        <v>100</v>
      </c>
      <c r="AC89" s="124">
        <v>100</v>
      </c>
      <c r="AD89" s="98">
        <v>164.96</v>
      </c>
      <c r="AE89" s="123">
        <v>100</v>
      </c>
      <c r="AF89" s="123">
        <v>100</v>
      </c>
      <c r="AG89" s="125">
        <v>100</v>
      </c>
      <c r="AH89" s="126">
        <v>158.94</v>
      </c>
      <c r="AI89" s="126">
        <v>100</v>
      </c>
      <c r="AJ89" s="126">
        <v>100</v>
      </c>
      <c r="AK89" s="126">
        <v>55</v>
      </c>
      <c r="AL89" s="127">
        <v>100</v>
      </c>
      <c r="AM89" s="127">
        <v>100</v>
      </c>
      <c r="AN89" s="128">
        <v>110</v>
      </c>
      <c r="AO89" s="125">
        <v>141.43</v>
      </c>
      <c r="AP89" s="125">
        <v>100</v>
      </c>
      <c r="AQ89" s="129">
        <v>100</v>
      </c>
      <c r="AR89" s="111">
        <v>100</v>
      </c>
      <c r="AS89" s="112">
        <v>223.52</v>
      </c>
      <c r="AT89" s="113">
        <v>100</v>
      </c>
      <c r="AU89" s="114">
        <v>250</v>
      </c>
      <c r="AV89" s="115">
        <v>250</v>
      </c>
    </row>
    <row r="90" spans="1:48" ht="15" customHeight="1" x14ac:dyDescent="0.25">
      <c r="A90" s="119" t="s">
        <v>83</v>
      </c>
      <c r="B90" s="94"/>
      <c r="C90" s="94"/>
      <c r="D90" s="94"/>
      <c r="E90" s="95"/>
      <c r="F90" s="95"/>
      <c r="G90" s="120"/>
      <c r="H90" s="96"/>
      <c r="I90" s="96"/>
      <c r="J90" s="97"/>
      <c r="K90" s="96"/>
      <c r="L90" s="96"/>
      <c r="M90" s="98"/>
      <c r="N90" s="96"/>
      <c r="O90" s="96"/>
      <c r="P90" s="98"/>
      <c r="Q90" s="99"/>
      <c r="R90" s="98"/>
      <c r="S90" s="121"/>
      <c r="T90" s="121"/>
      <c r="U90" s="98"/>
      <c r="V90" s="121"/>
      <c r="W90" s="121">
        <v>1500</v>
      </c>
      <c r="X90" s="98">
        <v>1500</v>
      </c>
      <c r="Y90" s="122">
        <v>1500</v>
      </c>
      <c r="Z90" s="122">
        <v>1500</v>
      </c>
      <c r="AA90" s="98">
        <v>1500</v>
      </c>
      <c r="AB90" s="123">
        <v>1500</v>
      </c>
      <c r="AC90" s="124">
        <v>1500</v>
      </c>
      <c r="AD90" s="98">
        <v>1500</v>
      </c>
      <c r="AE90" s="123">
        <v>1500</v>
      </c>
      <c r="AF90" s="123">
        <v>1500</v>
      </c>
      <c r="AG90" s="125">
        <v>0</v>
      </c>
      <c r="AH90" s="126">
        <v>0</v>
      </c>
      <c r="AI90" s="126">
        <v>0</v>
      </c>
      <c r="AJ90" s="126">
        <v>0</v>
      </c>
      <c r="AK90" s="126">
        <v>0</v>
      </c>
      <c r="AL90" s="127">
        <v>0</v>
      </c>
      <c r="AM90" s="127">
        <v>0</v>
      </c>
      <c r="AN90" s="128">
        <v>0</v>
      </c>
      <c r="AO90" s="125">
        <v>0</v>
      </c>
      <c r="AP90" s="125">
        <v>0</v>
      </c>
      <c r="AQ90" s="129">
        <v>0</v>
      </c>
      <c r="AR90" s="111">
        <v>0</v>
      </c>
      <c r="AS90" s="112">
        <v>0</v>
      </c>
      <c r="AT90" s="113">
        <v>1500</v>
      </c>
      <c r="AU90" s="114">
        <v>1500</v>
      </c>
      <c r="AV90" s="261">
        <v>1500</v>
      </c>
    </row>
    <row r="91" spans="1:48" s="159" customFormat="1" ht="15" customHeight="1" x14ac:dyDescent="0.25">
      <c r="A91" s="138" t="s">
        <v>84</v>
      </c>
      <c r="B91" s="240">
        <f t="shared" ref="B91:K91" si="9">SUM(B86:B89)</f>
        <v>1309.1600000000001</v>
      </c>
      <c r="C91" s="240">
        <f t="shared" si="9"/>
        <v>1000</v>
      </c>
      <c r="D91" s="240">
        <f t="shared" si="9"/>
        <v>1175.28</v>
      </c>
      <c r="E91" s="241">
        <f t="shared" si="9"/>
        <v>2000</v>
      </c>
      <c r="F91" s="241">
        <f t="shared" si="9"/>
        <v>2000</v>
      </c>
      <c r="G91" s="240">
        <f t="shared" si="9"/>
        <v>2000</v>
      </c>
      <c r="H91" s="242">
        <f t="shared" si="9"/>
        <v>2000</v>
      </c>
      <c r="I91" s="242">
        <f t="shared" si="9"/>
        <v>2000</v>
      </c>
      <c r="J91" s="240">
        <f t="shared" si="9"/>
        <v>2115.98</v>
      </c>
      <c r="K91" s="242">
        <f t="shared" si="9"/>
        <v>2000</v>
      </c>
      <c r="L91" s="242">
        <f>SUM(L87:L89)</f>
        <v>2100</v>
      </c>
      <c r="M91" s="143">
        <f>SUM(M86:M89)</f>
        <v>2179.9499999999998</v>
      </c>
      <c r="N91" s="242">
        <f>SUM(N86:N89)</f>
        <v>2200</v>
      </c>
      <c r="O91" s="242">
        <f>SUM(O87:O89)</f>
        <v>2100</v>
      </c>
      <c r="P91" s="143">
        <f>SUM(P86:P89)</f>
        <v>2045</v>
      </c>
      <c r="Q91" s="144">
        <f>SUM(Q87:Q89)</f>
        <v>2100</v>
      </c>
      <c r="R91" s="143">
        <f>SUM(R86:R89)</f>
        <v>2046</v>
      </c>
      <c r="S91" s="145">
        <f>SUM(S87:S89)</f>
        <v>2100</v>
      </c>
      <c r="T91" s="145">
        <f>SUM(T87:T89)</f>
        <v>2100</v>
      </c>
      <c r="U91" s="143">
        <f>SUM(U86:U89)</f>
        <v>2327.5</v>
      </c>
      <c r="V91" s="145">
        <f>SUM(V87:V89)</f>
        <v>2100</v>
      </c>
      <c r="W91" s="145">
        <f>SUM(W87:W90)</f>
        <v>3600</v>
      </c>
      <c r="X91" s="143">
        <f>SUM(X86:X90)</f>
        <v>3732.39</v>
      </c>
      <c r="Y91" s="146">
        <f>SUM(Y87:Y90)</f>
        <v>3600</v>
      </c>
      <c r="Z91" s="146">
        <f>SUM(Z87:Z90)</f>
        <v>3600</v>
      </c>
      <c r="AA91" s="143">
        <f>SUM(AA86:AA90)</f>
        <v>3972.81</v>
      </c>
      <c r="AB91" s="147">
        <f>SUM(AB87:AB90)</f>
        <v>3600</v>
      </c>
      <c r="AC91" s="148">
        <f>SUM(AC87:AC90)</f>
        <v>3600</v>
      </c>
      <c r="AD91" s="143">
        <f>SUM(AD86:AD90)</f>
        <v>3664.96</v>
      </c>
      <c r="AE91" s="147">
        <f t="shared" ref="AE91:AR91" si="10">SUM(AE87:AE90)</f>
        <v>3600</v>
      </c>
      <c r="AF91" s="147">
        <f t="shared" si="10"/>
        <v>3600</v>
      </c>
      <c r="AG91" s="149">
        <f t="shared" si="10"/>
        <v>2100</v>
      </c>
      <c r="AH91" s="150">
        <f t="shared" si="10"/>
        <v>2158.94</v>
      </c>
      <c r="AI91" s="150">
        <f t="shared" si="10"/>
        <v>2100</v>
      </c>
      <c r="AJ91" s="150">
        <f t="shared" si="10"/>
        <v>2100</v>
      </c>
      <c r="AK91" s="150">
        <f t="shared" si="10"/>
        <v>2555</v>
      </c>
      <c r="AL91" s="151">
        <f t="shared" si="10"/>
        <v>2100</v>
      </c>
      <c r="AM91" s="151">
        <f t="shared" si="10"/>
        <v>2100</v>
      </c>
      <c r="AN91" s="152">
        <f t="shared" si="10"/>
        <v>2110</v>
      </c>
      <c r="AO91" s="149">
        <f>SUM(AO87:AO90)</f>
        <v>2141.4299999999998</v>
      </c>
      <c r="AP91" s="149">
        <f t="shared" si="10"/>
        <v>2100</v>
      </c>
      <c r="AQ91" s="153">
        <f t="shared" si="10"/>
        <v>2100</v>
      </c>
      <c r="AR91" s="154">
        <f t="shared" si="10"/>
        <v>2100</v>
      </c>
      <c r="AS91" s="155">
        <f>SUM(AS87:AS90)</f>
        <v>3723.52</v>
      </c>
      <c r="AT91" s="156">
        <f>SUM(AT87:AT90)</f>
        <v>5100</v>
      </c>
      <c r="AU91" s="157">
        <f>SUM(AU87:AU90)</f>
        <v>5250</v>
      </c>
      <c r="AV91" s="158">
        <f>SUM(AV87:AV90)</f>
        <v>5250</v>
      </c>
    </row>
    <row r="92" spans="1:48" ht="5.0999999999999996" customHeight="1" x14ac:dyDescent="0.25">
      <c r="A92" s="244"/>
      <c r="B92" s="94"/>
      <c r="C92" s="94"/>
      <c r="D92" s="94"/>
      <c r="E92" s="245"/>
      <c r="F92" s="245"/>
      <c r="G92" s="94"/>
      <c r="H92" s="246"/>
      <c r="I92" s="246"/>
      <c r="J92" s="94"/>
      <c r="K92" s="246"/>
      <c r="L92" s="246"/>
      <c r="M92" s="98"/>
      <c r="N92" s="246"/>
      <c r="O92" s="246"/>
      <c r="P92" s="98"/>
      <c r="Q92" s="99"/>
      <c r="R92" s="98"/>
      <c r="S92" s="121"/>
      <c r="T92" s="121"/>
      <c r="U92" s="98"/>
      <c r="V92" s="121"/>
      <c r="W92" s="121"/>
      <c r="X92" s="98"/>
      <c r="Y92" s="122"/>
      <c r="Z92" s="122"/>
      <c r="AA92" s="98"/>
      <c r="AB92" s="123"/>
      <c r="AC92" s="124"/>
      <c r="AD92" s="98"/>
      <c r="AE92" s="123"/>
      <c r="AF92" s="123"/>
      <c r="AG92" s="125"/>
      <c r="AH92" s="126"/>
      <c r="AI92" s="126"/>
      <c r="AJ92" s="126"/>
      <c r="AK92" s="126"/>
      <c r="AL92" s="127"/>
      <c r="AM92" s="127"/>
      <c r="AN92" s="128"/>
      <c r="AO92" s="125"/>
      <c r="AP92" s="125"/>
      <c r="AQ92" s="129"/>
      <c r="AR92" s="111"/>
      <c r="AS92" s="112"/>
      <c r="AT92" s="113"/>
      <c r="AU92" s="114"/>
      <c r="AV92" s="115"/>
    </row>
    <row r="93" spans="1:48" ht="15" customHeight="1" x14ac:dyDescent="0.25">
      <c r="A93" s="93" t="s">
        <v>85</v>
      </c>
      <c r="B93" s="94"/>
      <c r="C93" s="94"/>
      <c r="D93" s="94"/>
      <c r="E93" s="95"/>
      <c r="F93" s="245"/>
      <c r="G93" s="94"/>
      <c r="H93" s="246"/>
      <c r="I93" s="246"/>
      <c r="J93" s="94"/>
      <c r="K93" s="246"/>
      <c r="L93" s="246">
        <v>250</v>
      </c>
      <c r="M93" s="98"/>
      <c r="N93" s="246">
        <v>250</v>
      </c>
      <c r="O93" s="246"/>
      <c r="P93" s="98"/>
      <c r="Q93" s="99"/>
      <c r="R93" s="98"/>
      <c r="S93" s="121"/>
      <c r="T93" s="121"/>
      <c r="U93" s="98"/>
      <c r="V93" s="121"/>
      <c r="W93" s="121"/>
      <c r="X93" s="98"/>
      <c r="Y93" s="122">
        <v>200</v>
      </c>
      <c r="Z93" s="122">
        <v>200</v>
      </c>
      <c r="AA93" s="98"/>
      <c r="AB93" s="123">
        <v>200</v>
      </c>
      <c r="AC93" s="124">
        <v>200</v>
      </c>
      <c r="AD93" s="98"/>
      <c r="AE93" s="123">
        <v>200</v>
      </c>
      <c r="AF93" s="123">
        <v>200</v>
      </c>
      <c r="AG93" s="125">
        <v>500</v>
      </c>
      <c r="AH93" s="126"/>
      <c r="AI93" s="126">
        <v>500</v>
      </c>
      <c r="AJ93" s="126">
        <v>500</v>
      </c>
      <c r="AK93" s="126"/>
      <c r="AL93" s="127">
        <v>500</v>
      </c>
      <c r="AM93" s="127">
        <v>500</v>
      </c>
      <c r="AN93" s="128"/>
      <c r="AO93" s="125"/>
      <c r="AP93" s="125">
        <v>500</v>
      </c>
      <c r="AQ93" s="129">
        <v>500</v>
      </c>
      <c r="AR93" s="111">
        <v>500</v>
      </c>
      <c r="AS93" s="112"/>
      <c r="AT93" s="113"/>
      <c r="AU93" s="114"/>
      <c r="AV93" s="115"/>
    </row>
    <row r="94" spans="1:48" ht="15" customHeight="1" x14ac:dyDescent="0.25">
      <c r="A94" s="119" t="s">
        <v>86</v>
      </c>
      <c r="B94" s="94">
        <v>20.84</v>
      </c>
      <c r="C94" s="94"/>
      <c r="D94" s="94"/>
      <c r="E94" s="95"/>
      <c r="F94" s="245"/>
      <c r="G94" s="94"/>
      <c r="H94" s="246"/>
      <c r="I94" s="246"/>
      <c r="J94" s="94"/>
      <c r="K94" s="246"/>
      <c r="L94" s="246"/>
      <c r="M94" s="98"/>
      <c r="N94" s="246"/>
      <c r="O94" s="246"/>
      <c r="P94" s="98"/>
      <c r="Q94" s="99"/>
      <c r="R94" s="98">
        <v>37.35</v>
      </c>
      <c r="S94" s="121"/>
      <c r="T94" s="121"/>
      <c r="U94" s="98">
        <v>38.299999999999997</v>
      </c>
      <c r="V94" s="121"/>
      <c r="W94" s="121"/>
      <c r="X94" s="98"/>
      <c r="Y94" s="122"/>
      <c r="Z94" s="122"/>
      <c r="AA94" s="98"/>
      <c r="AB94" s="123"/>
      <c r="AC94" s="124"/>
      <c r="AD94" s="98"/>
      <c r="AE94" s="123"/>
      <c r="AF94" s="123"/>
      <c r="AG94" s="125"/>
      <c r="AH94" s="126"/>
      <c r="AI94" s="126"/>
      <c r="AJ94" s="126"/>
      <c r="AK94" s="126">
        <v>70.23</v>
      </c>
      <c r="AL94" s="127"/>
      <c r="AM94" s="127"/>
      <c r="AN94" s="128"/>
      <c r="AO94" s="125"/>
      <c r="AP94" s="125"/>
      <c r="AQ94" s="129"/>
      <c r="AR94" s="111"/>
      <c r="AS94" s="112"/>
      <c r="AT94" s="113">
        <v>500</v>
      </c>
      <c r="AU94" s="114">
        <v>0</v>
      </c>
      <c r="AV94" s="115">
        <v>500</v>
      </c>
    </row>
    <row r="95" spans="1:48" ht="15" customHeight="1" x14ac:dyDescent="0.25">
      <c r="A95" s="119" t="s">
        <v>87</v>
      </c>
      <c r="B95" s="94">
        <v>289.04000000000002</v>
      </c>
      <c r="C95" s="94"/>
      <c r="D95" s="94">
        <v>586.38</v>
      </c>
      <c r="E95" s="95"/>
      <c r="F95" s="95"/>
      <c r="G95" s="120">
        <v>47.48</v>
      </c>
      <c r="H95" s="96"/>
      <c r="I95" s="96"/>
      <c r="J95" s="97">
        <v>102</v>
      </c>
      <c r="K95" s="96"/>
      <c r="L95" s="96"/>
      <c r="M95" s="98"/>
      <c r="N95" s="96"/>
      <c r="O95" s="96"/>
      <c r="P95" s="98"/>
      <c r="Q95" s="99"/>
      <c r="R95" s="98">
        <v>104.24</v>
      </c>
      <c r="S95" s="121"/>
      <c r="T95" s="121"/>
      <c r="U95" s="98"/>
      <c r="V95" s="121"/>
      <c r="W95" s="121"/>
      <c r="X95" s="98">
        <v>72</v>
      </c>
      <c r="Y95" s="122"/>
      <c r="Z95" s="122"/>
      <c r="AA95" s="98"/>
      <c r="AB95" s="123"/>
      <c r="AC95" s="124"/>
      <c r="AD95" s="98">
        <v>442.49</v>
      </c>
      <c r="AE95" s="123"/>
      <c r="AF95" s="123"/>
      <c r="AG95" s="125"/>
      <c r="AH95" s="126"/>
      <c r="AI95" s="126"/>
      <c r="AJ95" s="126"/>
      <c r="AK95" s="126">
        <v>84.29</v>
      </c>
      <c r="AL95" s="127"/>
      <c r="AM95" s="127"/>
      <c r="AN95" s="128">
        <v>93.94</v>
      </c>
      <c r="AO95" s="125"/>
      <c r="AP95" s="125"/>
      <c r="AQ95" s="129"/>
      <c r="AR95" s="111"/>
      <c r="AS95" s="112">
        <v>159.06</v>
      </c>
      <c r="AT95" s="113"/>
      <c r="AU95" s="114">
        <v>0</v>
      </c>
      <c r="AV95" s="115">
        <v>0</v>
      </c>
    </row>
    <row r="96" spans="1:48" ht="15" customHeight="1" x14ac:dyDescent="0.25">
      <c r="A96" s="119" t="s">
        <v>88</v>
      </c>
      <c r="B96" s="94">
        <v>97.83</v>
      </c>
      <c r="C96" s="94"/>
      <c r="D96" s="94"/>
      <c r="E96" s="95"/>
      <c r="F96" s="95"/>
      <c r="G96" s="120"/>
      <c r="H96" s="96"/>
      <c r="I96" s="96"/>
      <c r="J96" s="97">
        <v>818.3</v>
      </c>
      <c r="K96" s="96"/>
      <c r="L96" s="96">
        <v>1000</v>
      </c>
      <c r="M96" s="98">
        <v>473.45</v>
      </c>
      <c r="N96" s="96">
        <v>1000</v>
      </c>
      <c r="O96" s="96">
        <v>500</v>
      </c>
      <c r="P96" s="98"/>
      <c r="Q96" s="99">
        <v>500</v>
      </c>
      <c r="R96" s="98">
        <v>144.63999999999999</v>
      </c>
      <c r="S96" s="121">
        <v>500</v>
      </c>
      <c r="T96" s="121">
        <v>1500</v>
      </c>
      <c r="U96" s="98">
        <v>1377.31</v>
      </c>
      <c r="V96" s="121">
        <v>500</v>
      </c>
      <c r="W96" s="121">
        <v>500</v>
      </c>
      <c r="X96" s="98">
        <v>452.41</v>
      </c>
      <c r="Y96" s="122">
        <v>500</v>
      </c>
      <c r="Z96" s="122">
        <v>500</v>
      </c>
      <c r="AA96" s="98">
        <v>162.96</v>
      </c>
      <c r="AB96" s="123">
        <v>500</v>
      </c>
      <c r="AC96" s="124">
        <v>500</v>
      </c>
      <c r="AD96" s="98">
        <v>775.24</v>
      </c>
      <c r="AE96" s="123">
        <v>500</v>
      </c>
      <c r="AF96" s="123">
        <v>500</v>
      </c>
      <c r="AG96" s="125">
        <v>500</v>
      </c>
      <c r="AH96" s="126"/>
      <c r="AI96" s="126">
        <v>500</v>
      </c>
      <c r="AJ96" s="126">
        <v>250</v>
      </c>
      <c r="AK96" s="126"/>
      <c r="AL96" s="127">
        <v>250</v>
      </c>
      <c r="AM96" s="127">
        <v>250</v>
      </c>
      <c r="AN96" s="128"/>
      <c r="AO96" s="125"/>
      <c r="AP96" s="125">
        <v>250</v>
      </c>
      <c r="AQ96" s="129">
        <v>250</v>
      </c>
      <c r="AR96" s="111">
        <v>250</v>
      </c>
      <c r="AS96" s="112"/>
      <c r="AT96" s="113">
        <v>250</v>
      </c>
      <c r="AU96" s="114">
        <v>250</v>
      </c>
      <c r="AV96" s="115">
        <v>250</v>
      </c>
    </row>
    <row r="97" spans="1:48" ht="15" customHeight="1" x14ac:dyDescent="0.25">
      <c r="A97" s="119" t="s">
        <v>89</v>
      </c>
      <c r="B97" s="94"/>
      <c r="C97" s="94"/>
      <c r="D97" s="94"/>
      <c r="E97" s="95"/>
      <c r="F97" s="95"/>
      <c r="G97" s="120"/>
      <c r="H97" s="96"/>
      <c r="I97" s="96"/>
      <c r="J97" s="97">
        <v>191.4</v>
      </c>
      <c r="K97" s="96"/>
      <c r="L97" s="96">
        <v>1000</v>
      </c>
      <c r="M97" s="98">
        <v>157.62</v>
      </c>
      <c r="N97" s="96">
        <v>1000</v>
      </c>
      <c r="O97" s="96">
        <v>500</v>
      </c>
      <c r="P97" s="98"/>
      <c r="Q97" s="99">
        <v>500</v>
      </c>
      <c r="R97" s="98">
        <v>458.9</v>
      </c>
      <c r="S97" s="121">
        <v>500</v>
      </c>
      <c r="T97" s="121">
        <v>500</v>
      </c>
      <c r="U97" s="98"/>
      <c r="V97" s="121">
        <v>500</v>
      </c>
      <c r="W97" s="121">
        <v>500</v>
      </c>
      <c r="X97" s="98"/>
      <c r="Y97" s="122">
        <v>500</v>
      </c>
      <c r="Z97" s="122">
        <v>500</v>
      </c>
      <c r="AA97" s="98">
        <v>350</v>
      </c>
      <c r="AB97" s="123">
        <v>500</v>
      </c>
      <c r="AC97" s="124">
        <v>500</v>
      </c>
      <c r="AD97" s="98"/>
      <c r="AE97" s="123">
        <v>500</v>
      </c>
      <c r="AF97" s="123">
        <v>500</v>
      </c>
      <c r="AG97" s="125">
        <v>500</v>
      </c>
      <c r="AH97" s="126"/>
      <c r="AI97" s="126">
        <v>500</v>
      </c>
      <c r="AJ97" s="126">
        <v>250</v>
      </c>
      <c r="AK97" s="126">
        <v>519.30999999999995</v>
      </c>
      <c r="AL97" s="127">
        <v>250</v>
      </c>
      <c r="AM97" s="127">
        <v>250</v>
      </c>
      <c r="AN97" s="128"/>
      <c r="AO97" s="125"/>
      <c r="AP97" s="125">
        <v>250</v>
      </c>
      <c r="AQ97" s="129">
        <v>250</v>
      </c>
      <c r="AR97" s="111">
        <v>250</v>
      </c>
      <c r="AS97" s="112"/>
      <c r="AT97" s="113">
        <v>250</v>
      </c>
      <c r="AU97" s="114">
        <v>250</v>
      </c>
      <c r="AV97" s="115">
        <v>250</v>
      </c>
    </row>
    <row r="98" spans="1:48" ht="15" customHeight="1" x14ac:dyDescent="0.25">
      <c r="A98" s="119" t="s">
        <v>90</v>
      </c>
      <c r="B98" s="94"/>
      <c r="C98" s="94"/>
      <c r="D98" s="94"/>
      <c r="E98" s="95"/>
      <c r="F98" s="95"/>
      <c r="G98" s="120"/>
      <c r="H98" s="96"/>
      <c r="I98" s="96"/>
      <c r="J98" s="97"/>
      <c r="K98" s="96"/>
      <c r="L98" s="96"/>
      <c r="M98" s="98"/>
      <c r="N98" s="96"/>
      <c r="O98" s="96"/>
      <c r="P98" s="98"/>
      <c r="Q98" s="99"/>
      <c r="R98" s="98"/>
      <c r="S98" s="121"/>
      <c r="T98" s="121"/>
      <c r="U98" s="98"/>
      <c r="V98" s="121"/>
      <c r="W98" s="121">
        <v>400</v>
      </c>
      <c r="X98" s="98">
        <v>272.17</v>
      </c>
      <c r="Y98" s="122">
        <v>400</v>
      </c>
      <c r="Z98" s="122">
        <v>400</v>
      </c>
      <c r="AA98" s="98">
        <v>341.82</v>
      </c>
      <c r="AB98" s="123">
        <v>400</v>
      </c>
      <c r="AC98" s="124">
        <v>400</v>
      </c>
      <c r="AD98" s="98">
        <v>293.08</v>
      </c>
      <c r="AE98" s="123">
        <v>400</v>
      </c>
      <c r="AF98" s="123">
        <v>400</v>
      </c>
      <c r="AG98" s="125">
        <v>400</v>
      </c>
      <c r="AH98" s="126">
        <v>198.38</v>
      </c>
      <c r="AI98" s="126">
        <v>400</v>
      </c>
      <c r="AJ98" s="126">
        <v>250</v>
      </c>
      <c r="AK98" s="126"/>
      <c r="AL98" s="127">
        <v>250</v>
      </c>
      <c r="AM98" s="127"/>
      <c r="AN98" s="128"/>
      <c r="AO98" s="125"/>
      <c r="AP98" s="125"/>
      <c r="AQ98" s="129"/>
      <c r="AR98" s="111"/>
      <c r="AS98" s="112"/>
      <c r="AT98" s="113">
        <v>250</v>
      </c>
      <c r="AU98" s="114">
        <v>250</v>
      </c>
      <c r="AV98" s="115">
        <v>250</v>
      </c>
    </row>
    <row r="99" spans="1:48" ht="15" customHeight="1" x14ac:dyDescent="0.25">
      <c r="A99" s="119" t="s">
        <v>91</v>
      </c>
      <c r="B99" s="94"/>
      <c r="C99" s="94"/>
      <c r="D99" s="94"/>
      <c r="E99" s="95"/>
      <c r="F99" s="95"/>
      <c r="G99" s="120"/>
      <c r="H99" s="96"/>
      <c r="I99" s="96"/>
      <c r="J99" s="97"/>
      <c r="K99" s="96"/>
      <c r="L99" s="96"/>
      <c r="M99" s="98"/>
      <c r="N99" s="96"/>
      <c r="O99" s="96"/>
      <c r="P99" s="98"/>
      <c r="Q99" s="99"/>
      <c r="R99" s="98"/>
      <c r="S99" s="121"/>
      <c r="T99" s="121"/>
      <c r="U99" s="98"/>
      <c r="V99" s="121"/>
      <c r="W99" s="121"/>
      <c r="X99" s="98"/>
      <c r="Y99" s="122"/>
      <c r="Z99" s="122"/>
      <c r="AA99" s="98"/>
      <c r="AB99" s="123"/>
      <c r="AC99" s="124"/>
      <c r="AD99" s="98"/>
      <c r="AE99" s="123"/>
      <c r="AF99" s="123"/>
      <c r="AG99" s="125"/>
      <c r="AH99" s="126"/>
      <c r="AI99" s="126"/>
      <c r="AJ99" s="126"/>
      <c r="AK99" s="126"/>
      <c r="AL99" s="127"/>
      <c r="AM99" s="127"/>
      <c r="AN99" s="128"/>
      <c r="AO99" s="125"/>
      <c r="AP99" s="125"/>
      <c r="AQ99" s="129"/>
      <c r="AR99" s="111"/>
      <c r="AS99" s="112">
        <v>500</v>
      </c>
      <c r="AT99" s="113">
        <v>500</v>
      </c>
      <c r="AU99" s="114">
        <v>500</v>
      </c>
      <c r="AV99" s="115">
        <v>500</v>
      </c>
    </row>
    <row r="100" spans="1:48" ht="15" hidden="1" customHeight="1" x14ac:dyDescent="0.25">
      <c r="A100" s="119"/>
      <c r="B100" s="94"/>
      <c r="C100" s="94"/>
      <c r="D100" s="94"/>
      <c r="E100" s="95"/>
      <c r="F100" s="95"/>
      <c r="G100" s="120"/>
      <c r="H100" s="96"/>
      <c r="I100" s="96"/>
      <c r="J100" s="97"/>
      <c r="K100" s="96"/>
      <c r="L100" s="96"/>
      <c r="M100" s="98"/>
      <c r="N100" s="96"/>
      <c r="O100" s="96"/>
      <c r="P100" s="98"/>
      <c r="Q100" s="99"/>
      <c r="R100" s="98"/>
      <c r="S100" s="121"/>
      <c r="T100" s="121"/>
      <c r="U100" s="98"/>
      <c r="V100" s="121"/>
      <c r="W100" s="121"/>
      <c r="X100" s="98"/>
      <c r="Y100" s="122"/>
      <c r="Z100" s="122"/>
      <c r="AA100" s="98"/>
      <c r="AB100" s="123"/>
      <c r="AC100" s="124"/>
      <c r="AD100" s="98"/>
      <c r="AE100" s="123"/>
      <c r="AF100" s="123"/>
      <c r="AG100" s="125"/>
      <c r="AH100" s="126"/>
      <c r="AI100" s="126"/>
      <c r="AJ100" s="126"/>
      <c r="AK100" s="126"/>
      <c r="AL100" s="127"/>
      <c r="AM100" s="127"/>
      <c r="AN100" s="128"/>
      <c r="AO100" s="125"/>
      <c r="AP100" s="125"/>
      <c r="AQ100" s="129"/>
      <c r="AR100" s="111"/>
      <c r="AS100" s="112"/>
      <c r="AT100" s="113"/>
      <c r="AU100" s="114"/>
      <c r="AV100" s="115"/>
    </row>
    <row r="101" spans="1:48" hidden="1" x14ac:dyDescent="0.25">
      <c r="U101" s="98"/>
      <c r="V101" s="121"/>
      <c r="W101" s="121"/>
      <c r="X101" s="98"/>
      <c r="Y101" s="122"/>
      <c r="Z101" s="122"/>
      <c r="AA101" s="98"/>
      <c r="AB101" s="123"/>
      <c r="AC101" s="124"/>
      <c r="AD101" s="98"/>
      <c r="AE101" s="123"/>
      <c r="AF101" s="123"/>
      <c r="AG101" s="125"/>
      <c r="AH101" s="126"/>
      <c r="AI101" s="126"/>
      <c r="AJ101" s="126"/>
      <c r="AK101" s="126"/>
      <c r="AL101" s="127"/>
      <c r="AM101" s="127"/>
      <c r="AN101" s="128"/>
      <c r="AO101" s="125"/>
      <c r="AP101" s="125"/>
      <c r="AQ101" s="129"/>
      <c r="AR101" s="111"/>
      <c r="AS101" s="112"/>
      <c r="AT101" s="113"/>
      <c r="AU101" s="114"/>
      <c r="AV101" s="115"/>
    </row>
    <row r="102" spans="1:48" s="159" customFormat="1" ht="15" customHeight="1" x14ac:dyDescent="0.25">
      <c r="A102" s="138" t="s">
        <v>92</v>
      </c>
      <c r="B102" s="142">
        <f t="shared" ref="B102:U102" si="11">SUM(B93:B97)</f>
        <v>407.71</v>
      </c>
      <c r="C102" s="142">
        <f t="shared" si="11"/>
        <v>0</v>
      </c>
      <c r="D102" s="142">
        <f t="shared" si="11"/>
        <v>586.38</v>
      </c>
      <c r="E102" s="262">
        <f t="shared" si="11"/>
        <v>0</v>
      </c>
      <c r="F102" s="262">
        <f t="shared" si="11"/>
        <v>0</v>
      </c>
      <c r="G102" s="142">
        <f t="shared" si="11"/>
        <v>47.48</v>
      </c>
      <c r="H102" s="163">
        <f t="shared" si="11"/>
        <v>0</v>
      </c>
      <c r="I102" s="163">
        <f t="shared" si="11"/>
        <v>0</v>
      </c>
      <c r="J102" s="142">
        <f t="shared" si="11"/>
        <v>1111.7</v>
      </c>
      <c r="K102" s="163">
        <f t="shared" si="11"/>
        <v>0</v>
      </c>
      <c r="L102" s="163">
        <f t="shared" si="11"/>
        <v>2250</v>
      </c>
      <c r="M102" s="143">
        <f t="shared" si="11"/>
        <v>631.06999999999994</v>
      </c>
      <c r="N102" s="163">
        <f t="shared" si="11"/>
        <v>2250</v>
      </c>
      <c r="O102" s="163">
        <f t="shared" si="11"/>
        <v>1000</v>
      </c>
      <c r="P102" s="143">
        <f t="shared" si="11"/>
        <v>0</v>
      </c>
      <c r="Q102" s="144">
        <f t="shared" si="11"/>
        <v>1000</v>
      </c>
      <c r="R102" s="143">
        <f t="shared" si="11"/>
        <v>745.13</v>
      </c>
      <c r="S102" s="145">
        <f t="shared" si="11"/>
        <v>1000</v>
      </c>
      <c r="T102" s="145">
        <f t="shared" si="11"/>
        <v>2000</v>
      </c>
      <c r="U102" s="143">
        <f t="shared" si="11"/>
        <v>1415.61</v>
      </c>
      <c r="V102" s="145">
        <f>SUM(V93:V100)</f>
        <v>1000</v>
      </c>
      <c r="W102" s="145">
        <f>SUM(W93:W100)</f>
        <v>1400</v>
      </c>
      <c r="X102" s="143">
        <f>SUM(X93:X98)</f>
        <v>796.58000000000015</v>
      </c>
      <c r="Y102" s="146">
        <f>SUM(Y93:Y100)</f>
        <v>1600</v>
      </c>
      <c r="Z102" s="146">
        <f>SUM(Z93:Z100)</f>
        <v>1600</v>
      </c>
      <c r="AA102" s="143">
        <f>SUM(AA93:AA98)</f>
        <v>854.78</v>
      </c>
      <c r="AB102" s="147">
        <f>SUM(AB93:AB100)</f>
        <v>1600</v>
      </c>
      <c r="AC102" s="148">
        <f>SUM(AC93:AC100)</f>
        <v>1600</v>
      </c>
      <c r="AD102" s="143">
        <f>SUM(AD93:AD98)</f>
        <v>1510.81</v>
      </c>
      <c r="AE102" s="147">
        <f t="shared" ref="AE102:AJ102" si="12">SUM(AE93:AE100)</f>
        <v>1600</v>
      </c>
      <c r="AF102" s="147">
        <f t="shared" si="12"/>
        <v>1600</v>
      </c>
      <c r="AG102" s="149">
        <f t="shared" si="12"/>
        <v>1900</v>
      </c>
      <c r="AH102" s="150">
        <f t="shared" si="12"/>
        <v>198.38</v>
      </c>
      <c r="AI102" s="150">
        <f t="shared" si="12"/>
        <v>1900</v>
      </c>
      <c r="AJ102" s="150">
        <f t="shared" si="12"/>
        <v>1250</v>
      </c>
      <c r="AK102" s="150">
        <f>SUM(AK94:AK100)</f>
        <v>673.82999999999993</v>
      </c>
      <c r="AL102" s="151">
        <f t="shared" ref="AL102:AR102" si="13">SUM(AL93:AL100)</f>
        <v>1250</v>
      </c>
      <c r="AM102" s="151">
        <f t="shared" si="13"/>
        <v>1000</v>
      </c>
      <c r="AN102" s="152">
        <f t="shared" si="13"/>
        <v>93.94</v>
      </c>
      <c r="AO102" s="149">
        <f>SUM(AO93:AO100)</f>
        <v>0</v>
      </c>
      <c r="AP102" s="149">
        <f t="shared" si="13"/>
        <v>1000</v>
      </c>
      <c r="AQ102" s="153">
        <f t="shared" si="13"/>
        <v>1000</v>
      </c>
      <c r="AR102" s="154">
        <f t="shared" si="13"/>
        <v>1000</v>
      </c>
      <c r="AS102" s="155">
        <f>SUM(AS93:AS99)</f>
        <v>659.06</v>
      </c>
      <c r="AT102" s="156">
        <f>SUM(AT93:AT100)</f>
        <v>1750</v>
      </c>
      <c r="AU102" s="157">
        <f>SUM(AU93:AU100)</f>
        <v>1250</v>
      </c>
      <c r="AV102" s="115">
        <f>SUM(AV93:AV100)</f>
        <v>1750</v>
      </c>
    </row>
    <row r="103" spans="1:48" ht="5.0999999999999996" customHeight="1" x14ac:dyDescent="0.25">
      <c r="A103" s="244"/>
      <c r="B103" s="97"/>
      <c r="C103" s="97"/>
      <c r="D103" s="97"/>
      <c r="E103" s="95"/>
      <c r="F103" s="95"/>
      <c r="G103" s="97"/>
      <c r="H103" s="96"/>
      <c r="I103" s="96"/>
      <c r="J103" s="97"/>
      <c r="K103" s="96"/>
      <c r="L103" s="96"/>
      <c r="M103" s="98"/>
      <c r="N103" s="96"/>
      <c r="O103" s="96"/>
      <c r="P103" s="98"/>
      <c r="Q103" s="99"/>
      <c r="R103" s="98"/>
      <c r="S103" s="121"/>
      <c r="T103" s="121"/>
      <c r="U103" s="98"/>
      <c r="V103" s="121"/>
      <c r="W103" s="121"/>
      <c r="X103" s="98"/>
      <c r="Y103" s="122"/>
      <c r="Z103" s="122"/>
      <c r="AA103" s="98"/>
      <c r="AB103" s="123"/>
      <c r="AC103" s="124"/>
      <c r="AD103" s="98"/>
      <c r="AE103" s="123"/>
      <c r="AF103" s="123"/>
      <c r="AG103" s="125"/>
      <c r="AH103" s="126"/>
      <c r="AI103" s="126"/>
      <c r="AJ103" s="126"/>
      <c r="AK103" s="126"/>
      <c r="AL103" s="127"/>
      <c r="AM103" s="127"/>
      <c r="AN103" s="128"/>
      <c r="AO103" s="125"/>
      <c r="AP103" s="125"/>
      <c r="AQ103" s="129"/>
      <c r="AR103" s="111"/>
      <c r="AS103" s="112"/>
      <c r="AT103" s="113"/>
      <c r="AU103" s="114"/>
      <c r="AV103" s="115"/>
    </row>
    <row r="104" spans="1:48" ht="15" customHeight="1" x14ac:dyDescent="0.25">
      <c r="A104" s="93" t="s">
        <v>93</v>
      </c>
      <c r="B104" s="94"/>
      <c r="C104" s="94"/>
      <c r="D104" s="94"/>
      <c r="E104" s="95"/>
      <c r="F104" s="95"/>
      <c r="G104" s="120"/>
      <c r="H104" s="96"/>
      <c r="I104" s="96"/>
      <c r="J104" s="97">
        <v>28.15</v>
      </c>
      <c r="K104" s="96">
        <v>10000</v>
      </c>
      <c r="L104" s="96">
        <v>200</v>
      </c>
      <c r="M104" s="98"/>
      <c r="N104" s="96">
        <v>200</v>
      </c>
      <c r="O104" s="96">
        <v>200</v>
      </c>
      <c r="P104" s="98">
        <v>0.14000000000000001</v>
      </c>
      <c r="Q104" s="99">
        <v>200</v>
      </c>
      <c r="R104" s="98">
        <v>0.3</v>
      </c>
      <c r="S104" s="121">
        <v>200</v>
      </c>
      <c r="T104" s="121">
        <v>200</v>
      </c>
      <c r="U104" s="98"/>
      <c r="V104" s="121">
        <v>200</v>
      </c>
      <c r="W104" s="121">
        <v>200</v>
      </c>
      <c r="X104" s="98"/>
      <c r="Y104" s="122">
        <v>200</v>
      </c>
      <c r="Z104" s="122">
        <v>200</v>
      </c>
      <c r="AA104" s="98"/>
      <c r="AB104" s="123">
        <v>200</v>
      </c>
      <c r="AC104" s="124">
        <v>200</v>
      </c>
      <c r="AD104" s="98"/>
      <c r="AE104" s="123">
        <v>200</v>
      </c>
      <c r="AF104" s="123">
        <v>200</v>
      </c>
      <c r="AG104" s="125">
        <v>200</v>
      </c>
      <c r="AH104" s="126"/>
      <c r="AI104" s="126">
        <v>200</v>
      </c>
      <c r="AJ104" s="126">
        <v>200</v>
      </c>
      <c r="AK104" s="126"/>
      <c r="AL104" s="127">
        <v>200</v>
      </c>
      <c r="AM104" s="127">
        <v>200</v>
      </c>
      <c r="AN104" s="128"/>
      <c r="AO104" s="125">
        <v>86.17</v>
      </c>
      <c r="AP104" s="125">
        <v>200</v>
      </c>
      <c r="AQ104" s="129">
        <v>200</v>
      </c>
      <c r="AR104" s="111">
        <v>200</v>
      </c>
      <c r="AS104" s="112"/>
      <c r="AT104" s="113">
        <v>200</v>
      </c>
      <c r="AU104" s="114">
        <v>200</v>
      </c>
      <c r="AV104" s="115">
        <v>200</v>
      </c>
    </row>
    <row r="105" spans="1:48" s="159" customFormat="1" ht="15" customHeight="1" x14ac:dyDescent="0.25">
      <c r="A105" s="263" t="s">
        <v>94</v>
      </c>
      <c r="B105" s="142">
        <f t="shared" ref="B105:AB105" si="14">SUM(B84,B91,B102,B104)</f>
        <v>12788.08</v>
      </c>
      <c r="C105" s="142">
        <f t="shared" si="14"/>
        <v>22334.22</v>
      </c>
      <c r="D105" s="142">
        <f t="shared" si="14"/>
        <v>16668.12</v>
      </c>
      <c r="E105" s="262">
        <f t="shared" si="14"/>
        <v>19000</v>
      </c>
      <c r="F105" s="262">
        <f t="shared" si="14"/>
        <v>18000</v>
      </c>
      <c r="G105" s="142">
        <f t="shared" si="14"/>
        <v>12797.119999999999</v>
      </c>
      <c r="H105" s="163">
        <f t="shared" si="14"/>
        <v>18000</v>
      </c>
      <c r="I105" s="163">
        <f t="shared" si="14"/>
        <v>14000</v>
      </c>
      <c r="J105" s="142">
        <f t="shared" si="14"/>
        <v>12881.12</v>
      </c>
      <c r="K105" s="163">
        <f t="shared" si="14"/>
        <v>12000</v>
      </c>
      <c r="L105" s="163">
        <f t="shared" si="14"/>
        <v>14550</v>
      </c>
      <c r="M105" s="143">
        <f t="shared" si="14"/>
        <v>15509.96</v>
      </c>
      <c r="N105" s="163">
        <f t="shared" si="14"/>
        <v>17650</v>
      </c>
      <c r="O105" s="163">
        <f t="shared" si="14"/>
        <v>18800</v>
      </c>
      <c r="P105" s="143">
        <f t="shared" si="14"/>
        <v>17532.07</v>
      </c>
      <c r="Q105" s="144">
        <f t="shared" si="14"/>
        <v>14300</v>
      </c>
      <c r="R105" s="143">
        <f t="shared" si="14"/>
        <v>12129.239999999998</v>
      </c>
      <c r="S105" s="145">
        <f t="shared" si="14"/>
        <v>14300</v>
      </c>
      <c r="T105" s="145">
        <f t="shared" si="14"/>
        <v>15800</v>
      </c>
      <c r="U105" s="143">
        <f t="shared" si="14"/>
        <v>14866.64</v>
      </c>
      <c r="V105" s="145">
        <f t="shared" si="14"/>
        <v>15300</v>
      </c>
      <c r="W105" s="145">
        <f t="shared" si="14"/>
        <v>17200</v>
      </c>
      <c r="X105" s="143">
        <f t="shared" si="14"/>
        <v>17056.75</v>
      </c>
      <c r="Y105" s="146">
        <f t="shared" si="14"/>
        <v>17400</v>
      </c>
      <c r="Z105" s="146">
        <f t="shared" si="14"/>
        <v>16900</v>
      </c>
      <c r="AA105" s="143">
        <f t="shared" si="14"/>
        <v>13027.52</v>
      </c>
      <c r="AB105" s="147">
        <f t="shared" si="14"/>
        <v>16400</v>
      </c>
      <c r="AC105" s="148">
        <f>SUM(AC84,AC91,AC102,AC104)</f>
        <v>15400</v>
      </c>
      <c r="AD105" s="143">
        <f t="shared" ref="AD105:AR105" si="15">SUM(AD84,AD91,AD102,AD104)</f>
        <v>12671.39</v>
      </c>
      <c r="AE105" s="147">
        <f t="shared" si="15"/>
        <v>16400</v>
      </c>
      <c r="AF105" s="147">
        <f t="shared" si="15"/>
        <v>16400</v>
      </c>
      <c r="AG105" s="149">
        <f t="shared" si="15"/>
        <v>15200</v>
      </c>
      <c r="AH105" s="150">
        <f t="shared" si="15"/>
        <v>13251.3</v>
      </c>
      <c r="AI105" s="150">
        <f t="shared" si="15"/>
        <v>24200</v>
      </c>
      <c r="AJ105" s="150">
        <f t="shared" si="15"/>
        <v>23550</v>
      </c>
      <c r="AK105" s="150">
        <f t="shared" si="15"/>
        <v>20272.830000000002</v>
      </c>
      <c r="AL105" s="151">
        <f t="shared" si="15"/>
        <v>17550</v>
      </c>
      <c r="AM105" s="151">
        <f t="shared" si="15"/>
        <v>17300</v>
      </c>
      <c r="AN105" s="152">
        <f t="shared" si="15"/>
        <v>16176.28</v>
      </c>
      <c r="AO105" s="149">
        <f>SUM(AO84,AO91,AO102,AO104)</f>
        <v>18609.05</v>
      </c>
      <c r="AP105" s="149">
        <f t="shared" si="15"/>
        <v>17300</v>
      </c>
      <c r="AQ105" s="153">
        <f t="shared" si="15"/>
        <v>17300</v>
      </c>
      <c r="AR105" s="154">
        <f t="shared" si="15"/>
        <v>17300</v>
      </c>
      <c r="AS105" s="155">
        <f>AS84+AS91+AS102+AS104</f>
        <v>18350.349999999999</v>
      </c>
      <c r="AT105" s="156">
        <f>SUM(AT84,AT91,AT102,AT104)</f>
        <v>23050</v>
      </c>
      <c r="AU105" s="157">
        <f>SUM(AU84,AU91,AU102,AU104)</f>
        <v>22200</v>
      </c>
      <c r="AV105" s="158">
        <f>SUM(AV84,AV91,AV102,AV104)</f>
        <v>24700</v>
      </c>
    </row>
    <row r="106" spans="1:48" ht="5.0999999999999996" customHeight="1" x14ac:dyDescent="0.25">
      <c r="A106" s="244"/>
      <c r="B106" s="97"/>
      <c r="C106" s="97"/>
      <c r="D106" s="97"/>
      <c r="E106" s="95"/>
      <c r="F106" s="95"/>
      <c r="G106" s="97"/>
      <c r="H106" s="96"/>
      <c r="I106" s="96"/>
      <c r="J106" s="97"/>
      <c r="K106" s="96"/>
      <c r="L106" s="96"/>
      <c r="M106" s="98"/>
      <c r="N106" s="96"/>
      <c r="O106" s="96"/>
      <c r="P106" s="98"/>
      <c r="Q106" s="99"/>
      <c r="R106" s="98"/>
      <c r="S106" s="121"/>
      <c r="T106" s="121"/>
      <c r="U106" s="98"/>
      <c r="V106" s="121"/>
      <c r="W106" s="121"/>
      <c r="X106" s="98"/>
      <c r="Y106" s="122"/>
      <c r="Z106" s="122"/>
      <c r="AA106" s="98"/>
      <c r="AB106" s="123"/>
      <c r="AC106" s="124"/>
      <c r="AD106" s="98"/>
      <c r="AE106" s="123"/>
      <c r="AF106" s="123"/>
      <c r="AG106" s="125"/>
      <c r="AH106" s="126"/>
      <c r="AI106" s="126"/>
      <c r="AJ106" s="126"/>
      <c r="AK106" s="126"/>
      <c r="AL106" s="127"/>
      <c r="AM106" s="127"/>
      <c r="AN106" s="128"/>
      <c r="AO106" s="125"/>
      <c r="AP106" s="125"/>
      <c r="AQ106" s="129"/>
      <c r="AR106" s="111"/>
      <c r="AS106" s="112"/>
      <c r="AT106" s="113"/>
      <c r="AU106" s="114"/>
      <c r="AV106" s="115"/>
    </row>
    <row r="107" spans="1:48" ht="15" customHeight="1" x14ac:dyDescent="0.25">
      <c r="A107" s="93" t="s">
        <v>95</v>
      </c>
      <c r="B107" s="94"/>
      <c r="D107" s="94"/>
      <c r="E107" s="95">
        <v>1500</v>
      </c>
      <c r="F107" s="95">
        <v>1200</v>
      </c>
      <c r="G107" s="120"/>
      <c r="H107" s="96">
        <v>1200</v>
      </c>
      <c r="I107" s="96">
        <v>1200</v>
      </c>
      <c r="J107" s="97"/>
      <c r="K107" s="96">
        <v>1200</v>
      </c>
      <c r="L107" s="96"/>
      <c r="M107" s="98"/>
      <c r="N107" s="96">
        <v>1500</v>
      </c>
      <c r="O107" s="96"/>
      <c r="P107" s="98"/>
      <c r="Q107" s="99">
        <v>1000</v>
      </c>
      <c r="R107" s="98"/>
      <c r="S107" s="121">
        <v>1000</v>
      </c>
      <c r="T107" s="121">
        <v>1000</v>
      </c>
      <c r="U107" s="98"/>
      <c r="V107" s="121">
        <v>1000</v>
      </c>
      <c r="W107" s="121">
        <v>750</v>
      </c>
      <c r="X107" s="98"/>
      <c r="Y107" s="122">
        <v>750</v>
      </c>
      <c r="Z107" s="122"/>
      <c r="AA107" s="98"/>
      <c r="AB107" s="123">
        <v>750</v>
      </c>
      <c r="AC107" s="124">
        <v>750</v>
      </c>
      <c r="AD107" s="98"/>
      <c r="AE107" s="123">
        <v>750</v>
      </c>
      <c r="AF107" s="123">
        <v>750</v>
      </c>
      <c r="AG107" s="125">
        <v>1500</v>
      </c>
      <c r="AH107" s="126"/>
      <c r="AI107" s="126">
        <v>1500</v>
      </c>
      <c r="AJ107" s="126">
        <v>1500</v>
      </c>
      <c r="AK107" s="126"/>
      <c r="AL107" s="127">
        <v>1500</v>
      </c>
      <c r="AM107" s="127">
        <v>1500</v>
      </c>
      <c r="AN107" s="128"/>
      <c r="AO107" s="125"/>
      <c r="AP107" s="125">
        <v>1500</v>
      </c>
      <c r="AQ107" s="129">
        <v>1500</v>
      </c>
      <c r="AR107" s="111">
        <v>1500</v>
      </c>
      <c r="AS107" s="112"/>
      <c r="AT107" s="113">
        <v>1500</v>
      </c>
      <c r="AU107" s="114">
        <v>1500</v>
      </c>
      <c r="AV107" s="115">
        <v>1500</v>
      </c>
    </row>
    <row r="108" spans="1:48" ht="15" hidden="1" customHeight="1" x14ac:dyDescent="0.25">
      <c r="A108" s="119" t="s">
        <v>96</v>
      </c>
      <c r="B108" s="94"/>
      <c r="C108" s="94"/>
      <c r="D108" s="94"/>
      <c r="E108" s="95"/>
      <c r="F108" s="95"/>
      <c r="G108" s="120"/>
      <c r="H108" s="96"/>
      <c r="I108" s="96"/>
      <c r="J108" s="97"/>
      <c r="K108" s="96"/>
      <c r="L108" s="96"/>
      <c r="M108" s="98"/>
      <c r="N108" s="96"/>
      <c r="O108" s="96"/>
      <c r="P108" s="98"/>
      <c r="Q108" s="99"/>
      <c r="R108" s="98"/>
      <c r="S108" s="121"/>
      <c r="T108" s="121"/>
      <c r="U108" s="98"/>
      <c r="V108" s="121"/>
      <c r="W108" s="121"/>
      <c r="X108" s="98"/>
      <c r="Y108" s="122"/>
      <c r="Z108" s="122">
        <v>500</v>
      </c>
      <c r="AA108" s="98">
        <v>710.12</v>
      </c>
      <c r="AB108" s="123"/>
      <c r="AC108" s="124"/>
      <c r="AD108" s="98"/>
      <c r="AE108" s="123"/>
      <c r="AF108" s="123"/>
      <c r="AG108" s="125"/>
      <c r="AH108" s="126"/>
      <c r="AI108" s="126"/>
      <c r="AJ108" s="126"/>
      <c r="AK108" s="126"/>
      <c r="AL108" s="127"/>
      <c r="AM108" s="127"/>
      <c r="AN108" s="128"/>
      <c r="AO108" s="125"/>
      <c r="AP108" s="125"/>
      <c r="AQ108" s="129"/>
      <c r="AR108" s="111"/>
      <c r="AS108" s="112"/>
      <c r="AT108" s="113"/>
      <c r="AU108" s="114"/>
      <c r="AV108" s="115"/>
    </row>
    <row r="109" spans="1:48" ht="15" hidden="1" customHeight="1" x14ac:dyDescent="0.25">
      <c r="A109" s="119" t="s">
        <v>97</v>
      </c>
      <c r="B109" s="94"/>
      <c r="C109" s="94"/>
      <c r="D109" s="94"/>
      <c r="E109" s="95"/>
      <c r="F109" s="95"/>
      <c r="G109" s="120"/>
      <c r="H109" s="96"/>
      <c r="I109" s="96"/>
      <c r="J109" s="97"/>
      <c r="K109" s="96"/>
      <c r="L109" s="96"/>
      <c r="M109" s="98"/>
      <c r="N109" s="96"/>
      <c r="O109" s="96"/>
      <c r="P109" s="98"/>
      <c r="Q109" s="99"/>
      <c r="R109" s="98"/>
      <c r="S109" s="121"/>
      <c r="T109" s="121"/>
      <c r="U109" s="98"/>
      <c r="V109" s="121"/>
      <c r="W109" s="121"/>
      <c r="X109" s="98">
        <v>309.27999999999997</v>
      </c>
      <c r="Y109" s="122"/>
      <c r="Z109" s="122"/>
      <c r="AA109" s="98"/>
      <c r="AB109" s="123"/>
      <c r="AC109" s="124"/>
      <c r="AD109" s="98"/>
      <c r="AE109" s="123"/>
      <c r="AF109" s="123"/>
      <c r="AG109" s="125"/>
      <c r="AH109" s="126"/>
      <c r="AI109" s="126"/>
      <c r="AJ109" s="126"/>
      <c r="AK109" s="126"/>
      <c r="AL109" s="127"/>
      <c r="AM109" s="127"/>
      <c r="AN109" s="128"/>
      <c r="AO109" s="125"/>
      <c r="AP109" s="125"/>
      <c r="AQ109" s="129"/>
      <c r="AR109" s="111"/>
      <c r="AS109" s="112"/>
      <c r="AT109" s="113"/>
      <c r="AU109" s="114"/>
      <c r="AV109" s="115"/>
    </row>
    <row r="110" spans="1:48" ht="15" hidden="1" customHeight="1" x14ac:dyDescent="0.25">
      <c r="A110" s="119" t="s">
        <v>98</v>
      </c>
      <c r="B110" s="94"/>
      <c r="C110" s="94"/>
      <c r="D110" s="94"/>
      <c r="E110" s="95"/>
      <c r="F110" s="95"/>
      <c r="G110" s="120"/>
      <c r="H110" s="96"/>
      <c r="I110" s="96"/>
      <c r="J110" s="97"/>
      <c r="K110" s="96"/>
      <c r="L110" s="96"/>
      <c r="M110" s="98"/>
      <c r="N110" s="96"/>
      <c r="O110" s="96"/>
      <c r="P110" s="98"/>
      <c r="Q110" s="99"/>
      <c r="R110" s="98"/>
      <c r="S110" s="121"/>
      <c r="T110" s="121"/>
      <c r="U110" s="98">
        <v>147.38</v>
      </c>
      <c r="V110" s="121"/>
      <c r="W110" s="121"/>
      <c r="X110" s="98"/>
      <c r="Y110" s="122"/>
      <c r="Z110" s="122"/>
      <c r="AA110" s="98"/>
      <c r="AB110" s="123"/>
      <c r="AC110" s="124"/>
      <c r="AD110" s="98"/>
      <c r="AE110" s="123"/>
      <c r="AF110" s="123"/>
      <c r="AG110" s="125"/>
      <c r="AH110" s="126"/>
      <c r="AI110" s="126"/>
      <c r="AJ110" s="126"/>
      <c r="AK110" s="126"/>
      <c r="AL110" s="127"/>
      <c r="AM110" s="127"/>
      <c r="AN110" s="128"/>
      <c r="AO110" s="125"/>
      <c r="AP110" s="125"/>
      <c r="AQ110" s="129"/>
      <c r="AR110" s="111"/>
      <c r="AS110" s="112"/>
      <c r="AT110" s="113"/>
      <c r="AU110" s="114"/>
      <c r="AV110" s="115"/>
    </row>
    <row r="111" spans="1:48" ht="15" hidden="1" customHeight="1" x14ac:dyDescent="0.25">
      <c r="A111" s="119" t="s">
        <v>99</v>
      </c>
      <c r="B111" s="94"/>
      <c r="C111" s="94">
        <v>840.7</v>
      </c>
      <c r="D111" s="94"/>
      <c r="E111" s="95"/>
      <c r="F111" s="95"/>
      <c r="G111" s="120"/>
      <c r="H111" s="96"/>
      <c r="I111" s="96"/>
      <c r="J111" s="97"/>
      <c r="K111" s="96"/>
      <c r="L111" s="96"/>
      <c r="M111" s="98"/>
      <c r="N111" s="96"/>
      <c r="O111" s="96"/>
      <c r="P111" s="98"/>
      <c r="Q111" s="99"/>
      <c r="R111" s="98"/>
      <c r="S111" s="121"/>
      <c r="T111" s="121"/>
      <c r="U111" s="98"/>
      <c r="V111" s="121"/>
      <c r="W111" s="121"/>
      <c r="X111" s="98"/>
      <c r="Y111" s="122"/>
      <c r="Z111" s="122"/>
      <c r="AA111" s="98"/>
      <c r="AB111" s="123"/>
      <c r="AC111" s="124"/>
      <c r="AD111" s="98"/>
      <c r="AE111" s="123"/>
      <c r="AF111" s="123"/>
      <c r="AG111" s="125"/>
      <c r="AH111" s="126"/>
      <c r="AI111" s="126"/>
      <c r="AJ111" s="126"/>
      <c r="AK111" s="126">
        <v>505.44</v>
      </c>
      <c r="AL111" s="127"/>
      <c r="AM111" s="127"/>
      <c r="AN111" s="128">
        <v>78.88</v>
      </c>
      <c r="AO111" s="125"/>
      <c r="AP111" s="125"/>
      <c r="AQ111" s="129"/>
      <c r="AR111" s="111"/>
      <c r="AS111" s="112"/>
      <c r="AT111" s="113"/>
      <c r="AU111" s="114"/>
      <c r="AV111" s="115"/>
    </row>
    <row r="112" spans="1:48" ht="15" hidden="1" customHeight="1" x14ac:dyDescent="0.25">
      <c r="A112" s="119" t="s">
        <v>100</v>
      </c>
      <c r="B112" s="94"/>
      <c r="C112" s="94"/>
      <c r="D112" s="94"/>
      <c r="E112" s="95"/>
      <c r="F112" s="95"/>
      <c r="G112" s="120"/>
      <c r="H112" s="96"/>
      <c r="I112" s="96"/>
      <c r="J112" s="97">
        <v>384.47</v>
      </c>
      <c r="K112" s="96"/>
      <c r="L112" s="96"/>
      <c r="M112" s="98"/>
      <c r="N112" s="96"/>
      <c r="O112" s="96"/>
      <c r="P112" s="98"/>
      <c r="Q112" s="99"/>
      <c r="R112" s="98"/>
      <c r="S112" s="121"/>
      <c r="T112" s="121"/>
      <c r="U112" s="98"/>
      <c r="V112" s="121"/>
      <c r="W112" s="121"/>
      <c r="X112" s="98"/>
      <c r="Y112" s="122"/>
      <c r="Z112" s="122"/>
      <c r="AA112" s="98"/>
      <c r="AB112" s="123"/>
      <c r="AC112" s="124"/>
      <c r="AD112" s="98"/>
      <c r="AE112" s="123"/>
      <c r="AF112" s="123"/>
      <c r="AG112" s="125"/>
      <c r="AH112" s="126"/>
      <c r="AI112" s="126"/>
      <c r="AJ112" s="126"/>
      <c r="AK112" s="126"/>
      <c r="AL112" s="127"/>
      <c r="AM112" s="127"/>
      <c r="AN112" s="128"/>
      <c r="AO112" s="125"/>
      <c r="AP112" s="125"/>
      <c r="AQ112" s="129"/>
      <c r="AR112" s="111"/>
      <c r="AS112" s="112"/>
      <c r="AT112" s="113"/>
      <c r="AU112" s="114"/>
      <c r="AV112" s="115"/>
    </row>
    <row r="113" spans="1:48" ht="15" hidden="1" customHeight="1" x14ac:dyDescent="0.25">
      <c r="A113" s="119" t="s">
        <v>101</v>
      </c>
      <c r="B113" s="94"/>
      <c r="C113" s="94"/>
      <c r="D113" s="94"/>
      <c r="E113" s="95"/>
      <c r="F113" s="95"/>
      <c r="G113" s="120"/>
      <c r="H113" s="96"/>
      <c r="I113" s="96"/>
      <c r="J113" s="97"/>
      <c r="K113" s="96"/>
      <c r="L113" s="96"/>
      <c r="M113" s="98"/>
      <c r="N113" s="96"/>
      <c r="O113" s="96"/>
      <c r="P113" s="98"/>
      <c r="Q113" s="99"/>
      <c r="R113" s="98"/>
      <c r="S113" s="121"/>
      <c r="T113" s="121"/>
      <c r="U113" s="98"/>
      <c r="V113" s="121"/>
      <c r="W113" s="121"/>
      <c r="X113" s="98"/>
      <c r="Y113" s="122"/>
      <c r="Z113" s="122"/>
      <c r="AA113" s="98"/>
      <c r="AB113" s="123"/>
      <c r="AC113" s="124"/>
      <c r="AD113" s="98"/>
      <c r="AE113" s="123"/>
      <c r="AF113" s="123"/>
      <c r="AG113" s="125"/>
      <c r="AH113" s="126"/>
      <c r="AI113" s="126"/>
      <c r="AJ113" s="126">
        <v>1400</v>
      </c>
      <c r="AK113" s="126">
        <v>1323.27</v>
      </c>
      <c r="AL113" s="127"/>
      <c r="AM113" s="127"/>
      <c r="AN113" s="128"/>
      <c r="AO113" s="125"/>
      <c r="AP113" s="125"/>
      <c r="AQ113" s="129"/>
      <c r="AR113" s="111"/>
      <c r="AS113" s="112"/>
      <c r="AT113" s="113"/>
      <c r="AU113" s="114"/>
      <c r="AV113" s="115"/>
    </row>
    <row r="114" spans="1:48" ht="15" hidden="1" customHeight="1" x14ac:dyDescent="0.25">
      <c r="A114" s="119" t="s">
        <v>102</v>
      </c>
      <c r="B114" s="94"/>
      <c r="C114" s="94"/>
      <c r="D114" s="94"/>
      <c r="E114" s="95"/>
      <c r="F114" s="95"/>
      <c r="G114" s="120"/>
      <c r="H114" s="96"/>
      <c r="I114" s="96"/>
      <c r="J114" s="97"/>
      <c r="K114" s="96"/>
      <c r="L114" s="96"/>
      <c r="M114" s="98"/>
      <c r="N114" s="96"/>
      <c r="O114" s="96"/>
      <c r="P114" s="98"/>
      <c r="Q114" s="99"/>
      <c r="R114" s="98"/>
      <c r="S114" s="121"/>
      <c r="T114" s="121"/>
      <c r="U114" s="98"/>
      <c r="V114" s="121"/>
      <c r="W114" s="121"/>
      <c r="X114" s="98"/>
      <c r="Y114" s="122"/>
      <c r="Z114" s="122"/>
      <c r="AA114" s="98"/>
      <c r="AB114" s="123"/>
      <c r="AC114" s="124"/>
      <c r="AD114" s="98">
        <v>822.33</v>
      </c>
      <c r="AE114" s="123"/>
      <c r="AF114" s="123"/>
      <c r="AG114" s="125"/>
      <c r="AH114" s="126"/>
      <c r="AI114" s="126"/>
      <c r="AJ114" s="126"/>
      <c r="AK114" s="126"/>
      <c r="AL114" s="127"/>
      <c r="AM114" s="127"/>
      <c r="AN114" s="128"/>
      <c r="AO114" s="125"/>
      <c r="AP114" s="125"/>
      <c r="AQ114" s="129"/>
      <c r="AR114" s="111"/>
      <c r="AS114" s="112"/>
      <c r="AT114" s="113"/>
      <c r="AU114" s="114"/>
      <c r="AV114" s="115"/>
    </row>
    <row r="115" spans="1:48" ht="15" hidden="1" customHeight="1" x14ac:dyDescent="0.25">
      <c r="A115" s="119" t="s">
        <v>103</v>
      </c>
      <c r="B115" s="94"/>
      <c r="C115" s="94"/>
      <c r="D115" s="94"/>
      <c r="E115" s="95"/>
      <c r="F115" s="95"/>
      <c r="G115" s="120"/>
      <c r="H115" s="96"/>
      <c r="I115" s="96"/>
      <c r="J115" s="97"/>
      <c r="K115" s="96"/>
      <c r="L115" s="96">
        <v>500</v>
      </c>
      <c r="M115" s="98">
        <v>563.64</v>
      </c>
      <c r="N115" s="96"/>
      <c r="O115" s="96"/>
      <c r="P115" s="98"/>
      <c r="Q115" s="99"/>
      <c r="R115" s="98"/>
      <c r="S115" s="121"/>
      <c r="T115" s="121"/>
      <c r="U115" s="98"/>
      <c r="V115" s="121"/>
      <c r="W115" s="121"/>
      <c r="X115" s="98"/>
      <c r="Y115" s="122"/>
      <c r="Z115" s="122"/>
      <c r="AA115" s="98"/>
      <c r="AB115" s="123"/>
      <c r="AC115" s="124"/>
      <c r="AD115" s="98"/>
      <c r="AE115" s="123"/>
      <c r="AF115" s="123"/>
      <c r="AG115" s="125"/>
      <c r="AH115" s="126"/>
      <c r="AI115" s="126"/>
      <c r="AJ115" s="126"/>
      <c r="AK115" s="126"/>
      <c r="AL115" s="127"/>
      <c r="AM115" s="127"/>
      <c r="AN115" s="128"/>
      <c r="AO115" s="125"/>
      <c r="AP115" s="125"/>
      <c r="AQ115" s="129"/>
      <c r="AR115" s="111"/>
      <c r="AS115" s="112"/>
      <c r="AT115" s="113"/>
      <c r="AU115" s="114"/>
      <c r="AV115" s="115"/>
    </row>
    <row r="116" spans="1:48" ht="15" hidden="1" customHeight="1" x14ac:dyDescent="0.25">
      <c r="A116" s="119" t="s">
        <v>104</v>
      </c>
      <c r="B116" s="94"/>
      <c r="C116" s="94"/>
      <c r="D116" s="94"/>
      <c r="E116" s="95"/>
      <c r="F116" s="95"/>
      <c r="G116" s="120"/>
      <c r="H116" s="96"/>
      <c r="I116" s="96"/>
      <c r="J116" s="97"/>
      <c r="K116" s="96"/>
      <c r="L116" s="96"/>
      <c r="M116" s="98"/>
      <c r="N116" s="96"/>
      <c r="O116" s="96"/>
      <c r="P116" s="98"/>
      <c r="Q116" s="99"/>
      <c r="R116" s="98"/>
      <c r="S116" s="121"/>
      <c r="T116" s="121"/>
      <c r="U116" s="98">
        <v>595.07000000000005</v>
      </c>
      <c r="V116" s="121"/>
      <c r="W116" s="121"/>
      <c r="X116" s="98"/>
      <c r="Y116" s="122"/>
      <c r="Z116" s="122"/>
      <c r="AA116" s="98"/>
      <c r="AB116" s="123"/>
      <c r="AC116" s="124"/>
      <c r="AD116" s="98"/>
      <c r="AE116" s="123"/>
      <c r="AF116" s="123"/>
      <c r="AG116" s="125"/>
      <c r="AH116" s="126"/>
      <c r="AI116" s="126"/>
      <c r="AJ116" s="126"/>
      <c r="AK116" s="126"/>
      <c r="AL116" s="127"/>
      <c r="AM116" s="127"/>
      <c r="AN116" s="128"/>
      <c r="AO116" s="125"/>
      <c r="AP116" s="125"/>
      <c r="AQ116" s="129"/>
      <c r="AR116" s="111"/>
      <c r="AS116" s="112"/>
      <c r="AT116" s="113"/>
      <c r="AU116" s="114"/>
      <c r="AV116" s="115"/>
    </row>
    <row r="117" spans="1:48" ht="15" hidden="1" customHeight="1" x14ac:dyDescent="0.25">
      <c r="A117" s="119" t="s">
        <v>105</v>
      </c>
      <c r="B117" s="94"/>
      <c r="C117" s="94"/>
      <c r="D117" s="94"/>
      <c r="E117" s="95"/>
      <c r="F117" s="95"/>
      <c r="G117" s="120"/>
      <c r="H117" s="96"/>
      <c r="I117" s="96"/>
      <c r="J117" s="97"/>
      <c r="K117" s="96"/>
      <c r="L117" s="96"/>
      <c r="M117" s="98"/>
      <c r="N117" s="96"/>
      <c r="O117" s="96"/>
      <c r="P117" s="98"/>
      <c r="Q117" s="99"/>
      <c r="R117" s="98"/>
      <c r="S117" s="121"/>
      <c r="T117" s="121"/>
      <c r="U117" s="98"/>
      <c r="V117" s="121"/>
      <c r="W117" s="121"/>
      <c r="X117" s="98"/>
      <c r="Y117" s="122"/>
      <c r="Z117" s="122"/>
      <c r="AA117" s="98"/>
      <c r="AB117" s="123"/>
      <c r="AC117" s="124"/>
      <c r="AD117" s="98"/>
      <c r="AE117" s="123"/>
      <c r="AF117" s="123"/>
      <c r="AG117" s="125"/>
      <c r="AH117" s="126">
        <v>674.19</v>
      </c>
      <c r="AI117" s="126"/>
      <c r="AJ117" s="126"/>
      <c r="AK117" s="126"/>
      <c r="AL117" s="127"/>
      <c r="AM117" s="127"/>
      <c r="AN117" s="128"/>
      <c r="AO117" s="125"/>
      <c r="AP117" s="125"/>
      <c r="AQ117" s="129"/>
      <c r="AR117" s="111"/>
      <c r="AS117" s="112"/>
      <c r="AT117" s="113"/>
      <c r="AU117" s="114"/>
      <c r="AV117" s="115"/>
    </row>
    <row r="118" spans="1:48" ht="15" hidden="1" customHeight="1" x14ac:dyDescent="0.25">
      <c r="A118" s="119" t="s">
        <v>106</v>
      </c>
      <c r="B118" s="94"/>
      <c r="C118" s="94"/>
      <c r="D118" s="94"/>
      <c r="E118" s="95"/>
      <c r="F118" s="95"/>
      <c r="G118" s="120"/>
      <c r="H118" s="96"/>
      <c r="I118" s="96"/>
      <c r="J118" s="97"/>
      <c r="K118" s="96"/>
      <c r="L118" s="96"/>
      <c r="M118" s="98"/>
      <c r="N118" s="96"/>
      <c r="O118" s="96"/>
      <c r="P118" s="98"/>
      <c r="Q118" s="99"/>
      <c r="R118" s="98"/>
      <c r="S118" s="121"/>
      <c r="T118" s="121"/>
      <c r="U118" s="98"/>
      <c r="V118" s="121"/>
      <c r="W118" s="121"/>
      <c r="X118" s="98"/>
      <c r="Y118" s="122"/>
      <c r="Z118" s="122"/>
      <c r="AA118" s="98"/>
      <c r="AB118" s="123"/>
      <c r="AC118" s="124"/>
      <c r="AD118" s="98">
        <v>758.86</v>
      </c>
      <c r="AE118" s="123"/>
      <c r="AF118" s="123"/>
      <c r="AG118" s="125"/>
      <c r="AH118" s="126">
        <v>468.45</v>
      </c>
      <c r="AI118" s="126"/>
      <c r="AJ118" s="126"/>
      <c r="AK118" s="126"/>
      <c r="AL118" s="127"/>
      <c r="AM118" s="127"/>
      <c r="AN118" s="128"/>
      <c r="AO118" s="125"/>
      <c r="AP118" s="125"/>
      <c r="AQ118" s="129"/>
      <c r="AR118" s="111"/>
      <c r="AS118" s="112"/>
      <c r="AT118" s="113"/>
      <c r="AU118" s="114"/>
      <c r="AV118" s="115"/>
    </row>
    <row r="119" spans="1:48" ht="15" hidden="1" customHeight="1" x14ac:dyDescent="0.25">
      <c r="A119" s="119" t="s">
        <v>107</v>
      </c>
      <c r="B119" s="94"/>
      <c r="C119" s="94"/>
      <c r="D119" s="94"/>
      <c r="E119" s="95"/>
      <c r="F119" s="95"/>
      <c r="G119" s="120"/>
      <c r="H119" s="96"/>
      <c r="I119" s="96"/>
      <c r="J119" s="97"/>
      <c r="K119" s="96"/>
      <c r="L119" s="96"/>
      <c r="M119" s="98"/>
      <c r="N119" s="96"/>
      <c r="O119" s="96"/>
      <c r="P119" s="98"/>
      <c r="Q119" s="99"/>
      <c r="R119" s="98"/>
      <c r="S119" s="121"/>
      <c r="T119" s="121"/>
      <c r="U119" s="98"/>
      <c r="V119" s="121"/>
      <c r="W119" s="121"/>
      <c r="X119" s="98"/>
      <c r="Y119" s="122"/>
      <c r="Z119" s="122"/>
      <c r="AA119" s="98"/>
      <c r="AB119" s="123"/>
      <c r="AC119" s="124"/>
      <c r="AD119" s="98"/>
      <c r="AE119" s="123"/>
      <c r="AF119" s="123"/>
      <c r="AG119" s="125"/>
      <c r="AH119" s="126"/>
      <c r="AI119" s="126"/>
      <c r="AJ119" s="126"/>
      <c r="AK119" s="126"/>
      <c r="AL119" s="127"/>
      <c r="AM119" s="127"/>
      <c r="AN119" s="128">
        <v>458.85</v>
      </c>
      <c r="AO119" s="125"/>
      <c r="AP119" s="125"/>
      <c r="AQ119" s="129"/>
      <c r="AR119" s="111"/>
      <c r="AS119" s="112"/>
      <c r="AT119" s="113"/>
      <c r="AU119" s="114"/>
      <c r="AV119" s="115"/>
    </row>
    <row r="120" spans="1:48" ht="15" hidden="1" customHeight="1" x14ac:dyDescent="0.25">
      <c r="A120" s="119" t="s">
        <v>108</v>
      </c>
      <c r="B120" s="94"/>
      <c r="C120" s="94"/>
      <c r="D120" s="94"/>
      <c r="E120" s="95"/>
      <c r="F120" s="95"/>
      <c r="G120" s="120">
        <v>2278.9299999999998</v>
      </c>
      <c r="H120" s="96"/>
      <c r="I120" s="96"/>
      <c r="J120" s="97"/>
      <c r="K120" s="96"/>
      <c r="L120" s="96"/>
      <c r="M120" s="98"/>
      <c r="N120" s="96"/>
      <c r="O120" s="96"/>
      <c r="P120" s="98"/>
      <c r="Q120" s="99"/>
      <c r="R120" s="98"/>
      <c r="S120" s="121"/>
      <c r="T120" s="121"/>
      <c r="U120" s="98"/>
      <c r="V120" s="121"/>
      <c r="W120" s="121"/>
      <c r="X120" s="98"/>
      <c r="Y120" s="122"/>
      <c r="Z120" s="122"/>
      <c r="AA120" s="98"/>
      <c r="AB120" s="123"/>
      <c r="AC120" s="124"/>
      <c r="AD120" s="98"/>
      <c r="AE120" s="123"/>
      <c r="AF120" s="123"/>
      <c r="AG120" s="125"/>
      <c r="AH120" s="126"/>
      <c r="AI120" s="126"/>
      <c r="AJ120" s="126"/>
      <c r="AK120" s="126"/>
      <c r="AL120" s="127"/>
      <c r="AM120" s="127"/>
      <c r="AN120" s="128"/>
      <c r="AO120" s="125"/>
      <c r="AP120" s="125"/>
      <c r="AQ120" s="129"/>
      <c r="AR120" s="111"/>
      <c r="AS120" s="112"/>
      <c r="AT120" s="113"/>
      <c r="AU120" s="114"/>
      <c r="AV120" s="115"/>
    </row>
    <row r="121" spans="1:48" ht="15" hidden="1" customHeight="1" x14ac:dyDescent="0.25">
      <c r="A121" s="119" t="s">
        <v>109</v>
      </c>
      <c r="B121" s="94"/>
      <c r="C121" s="94"/>
      <c r="D121" s="94"/>
      <c r="E121" s="95"/>
      <c r="F121" s="95"/>
      <c r="G121" s="120"/>
      <c r="H121" s="96"/>
      <c r="I121" s="96"/>
      <c r="J121" s="97"/>
      <c r="K121" s="96"/>
      <c r="L121" s="96">
        <v>500</v>
      </c>
      <c r="M121" s="98">
        <v>290.18</v>
      </c>
      <c r="N121" s="96"/>
      <c r="O121" s="96"/>
      <c r="P121" s="98"/>
      <c r="Q121" s="99"/>
      <c r="R121" s="98"/>
      <c r="S121" s="121"/>
      <c r="T121" s="121"/>
      <c r="U121" s="98"/>
      <c r="V121" s="121"/>
      <c r="W121" s="121"/>
      <c r="X121" s="98"/>
      <c r="Y121" s="122"/>
      <c r="Z121" s="122"/>
      <c r="AA121" s="98"/>
      <c r="AB121" s="123"/>
      <c r="AC121" s="124"/>
      <c r="AD121" s="98"/>
      <c r="AE121" s="123"/>
      <c r="AF121" s="123"/>
      <c r="AG121" s="125"/>
      <c r="AH121" s="126"/>
      <c r="AI121" s="126"/>
      <c r="AJ121" s="126"/>
      <c r="AK121" s="126"/>
      <c r="AL121" s="127"/>
      <c r="AM121" s="127"/>
      <c r="AN121" s="128"/>
      <c r="AO121" s="125"/>
      <c r="AP121" s="125"/>
      <c r="AQ121" s="129"/>
      <c r="AR121" s="111"/>
      <c r="AS121" s="112"/>
      <c r="AT121" s="113"/>
      <c r="AU121" s="114"/>
      <c r="AV121" s="115"/>
    </row>
    <row r="122" spans="1:48" ht="15" hidden="1" customHeight="1" x14ac:dyDescent="0.25">
      <c r="A122" s="119" t="s">
        <v>110</v>
      </c>
      <c r="B122" s="94"/>
      <c r="C122" s="94"/>
      <c r="D122" s="94"/>
      <c r="E122" s="95"/>
      <c r="F122" s="95"/>
      <c r="G122" s="120"/>
      <c r="H122" s="96"/>
      <c r="I122" s="96"/>
      <c r="J122" s="97"/>
      <c r="K122" s="96"/>
      <c r="L122" s="96">
        <v>500</v>
      </c>
      <c r="M122" s="98"/>
      <c r="N122" s="96"/>
      <c r="O122" s="96">
        <v>500</v>
      </c>
      <c r="P122" s="98"/>
      <c r="Q122" s="99"/>
      <c r="R122" s="98"/>
      <c r="S122" s="121"/>
      <c r="T122" s="121"/>
      <c r="U122" s="98">
        <v>174.84</v>
      </c>
      <c r="V122" s="121"/>
      <c r="W122" s="121"/>
      <c r="X122" s="98">
        <v>80.64</v>
      </c>
      <c r="Y122" s="122"/>
      <c r="Z122" s="122"/>
      <c r="AA122" s="98"/>
      <c r="AB122" s="123"/>
      <c r="AC122" s="124"/>
      <c r="AD122" s="98"/>
      <c r="AE122" s="123"/>
      <c r="AF122" s="123"/>
      <c r="AG122" s="125"/>
      <c r="AH122" s="126"/>
      <c r="AI122" s="126"/>
      <c r="AJ122" s="126"/>
      <c r="AK122" s="126"/>
      <c r="AL122" s="127"/>
      <c r="AM122" s="127"/>
      <c r="AN122" s="128"/>
      <c r="AO122" s="125"/>
      <c r="AP122" s="125"/>
      <c r="AQ122" s="129"/>
      <c r="AR122" s="111"/>
      <c r="AS122" s="112"/>
      <c r="AT122" s="113"/>
      <c r="AU122" s="114"/>
      <c r="AV122" s="115"/>
    </row>
    <row r="123" spans="1:48" ht="15" hidden="1" customHeight="1" x14ac:dyDescent="0.25">
      <c r="A123" s="119" t="s">
        <v>111</v>
      </c>
      <c r="B123" s="94"/>
      <c r="C123" s="94"/>
      <c r="D123" s="94"/>
      <c r="E123" s="95"/>
      <c r="F123" s="95"/>
      <c r="G123" s="120"/>
      <c r="H123" s="96"/>
      <c r="I123" s="96"/>
      <c r="J123" s="97"/>
      <c r="K123" s="96"/>
      <c r="L123" s="96"/>
      <c r="M123" s="98"/>
      <c r="N123" s="96"/>
      <c r="O123" s="96">
        <v>500</v>
      </c>
      <c r="P123" s="98">
        <v>849.29</v>
      </c>
      <c r="Q123" s="99"/>
      <c r="R123" s="98"/>
      <c r="S123" s="121"/>
      <c r="T123" s="121"/>
      <c r="U123" s="98"/>
      <c r="V123" s="121"/>
      <c r="W123" s="121"/>
      <c r="X123" s="98"/>
      <c r="Y123" s="122"/>
      <c r="Z123" s="122"/>
      <c r="AA123" s="98"/>
      <c r="AB123" s="123"/>
      <c r="AC123" s="124"/>
      <c r="AD123" s="98"/>
      <c r="AE123" s="123"/>
      <c r="AF123" s="123"/>
      <c r="AG123" s="125"/>
      <c r="AH123" s="126"/>
      <c r="AI123" s="126"/>
      <c r="AJ123" s="126"/>
      <c r="AK123" s="126"/>
      <c r="AL123" s="127"/>
      <c r="AM123" s="127"/>
      <c r="AN123" s="128">
        <v>303.10000000000002</v>
      </c>
      <c r="AO123" s="125"/>
      <c r="AP123" s="125"/>
      <c r="AQ123" s="129"/>
      <c r="AR123" s="111"/>
      <c r="AS123" s="112"/>
      <c r="AT123" s="113"/>
      <c r="AU123" s="114"/>
      <c r="AV123" s="115"/>
    </row>
    <row r="124" spans="1:48" ht="15" hidden="1" customHeight="1" x14ac:dyDescent="0.25">
      <c r="A124" s="119" t="s">
        <v>112</v>
      </c>
      <c r="B124" s="94">
        <v>107.2</v>
      </c>
      <c r="C124" s="94"/>
      <c r="D124" s="94"/>
      <c r="E124" s="95"/>
      <c r="F124" s="95"/>
      <c r="G124" s="120"/>
      <c r="H124" s="96"/>
      <c r="I124" s="96"/>
      <c r="J124" s="97"/>
      <c r="K124" s="96"/>
      <c r="L124" s="96"/>
      <c r="M124" s="98"/>
      <c r="N124" s="96"/>
      <c r="O124" s="96"/>
      <c r="P124" s="98"/>
      <c r="Q124" s="99"/>
      <c r="R124" s="98"/>
      <c r="S124" s="121"/>
      <c r="T124" s="121"/>
      <c r="U124" s="98"/>
      <c r="V124" s="121"/>
      <c r="W124" s="121"/>
      <c r="X124" s="98">
        <v>473.18</v>
      </c>
      <c r="Y124" s="122"/>
      <c r="Z124" s="122"/>
      <c r="AA124" s="98">
        <v>65.73</v>
      </c>
      <c r="AB124" s="123"/>
      <c r="AC124" s="124"/>
      <c r="AD124" s="98"/>
      <c r="AE124" s="123"/>
      <c r="AF124" s="123"/>
      <c r="AG124" s="125"/>
      <c r="AH124" s="126"/>
      <c r="AI124" s="126"/>
      <c r="AJ124" s="126"/>
      <c r="AK124" s="126"/>
      <c r="AL124" s="127"/>
      <c r="AM124" s="127"/>
      <c r="AN124" s="128"/>
      <c r="AO124" s="125"/>
      <c r="AP124" s="125"/>
      <c r="AQ124" s="129"/>
      <c r="AR124" s="111"/>
      <c r="AS124" s="112"/>
      <c r="AT124" s="113"/>
      <c r="AU124" s="114"/>
      <c r="AV124" s="115"/>
    </row>
    <row r="125" spans="1:48" ht="15" hidden="1" customHeight="1" x14ac:dyDescent="0.25">
      <c r="A125" s="119" t="s">
        <v>113</v>
      </c>
      <c r="B125" s="94"/>
      <c r="C125" s="94"/>
      <c r="D125" s="94"/>
      <c r="E125" s="95"/>
      <c r="F125" s="95"/>
      <c r="G125" s="120"/>
      <c r="H125" s="96"/>
      <c r="I125" s="96"/>
      <c r="J125" s="97"/>
      <c r="K125" s="96"/>
      <c r="L125" s="96"/>
      <c r="M125" s="98"/>
      <c r="N125" s="96"/>
      <c r="O125" s="96"/>
      <c r="P125" s="98"/>
      <c r="Q125" s="99"/>
      <c r="R125" s="98"/>
      <c r="S125" s="121"/>
      <c r="T125" s="121"/>
      <c r="U125" s="98"/>
      <c r="V125" s="121"/>
      <c r="W125" s="121"/>
      <c r="X125" s="98"/>
      <c r="Y125" s="122"/>
      <c r="Z125" s="122">
        <v>500</v>
      </c>
      <c r="AA125" s="98">
        <v>310.25</v>
      </c>
      <c r="AB125" s="123"/>
      <c r="AC125" s="124"/>
      <c r="AD125" s="98"/>
      <c r="AE125" s="123"/>
      <c r="AF125" s="123"/>
      <c r="AG125" s="125"/>
      <c r="AH125" s="126"/>
      <c r="AI125" s="126"/>
      <c r="AJ125" s="126"/>
      <c r="AK125" s="126"/>
      <c r="AL125" s="127"/>
      <c r="AM125" s="127"/>
      <c r="AN125" s="128"/>
      <c r="AO125" s="125"/>
      <c r="AP125" s="125"/>
      <c r="AQ125" s="129"/>
      <c r="AR125" s="111"/>
      <c r="AS125" s="112"/>
      <c r="AT125" s="113"/>
      <c r="AU125" s="114"/>
      <c r="AV125" s="115"/>
    </row>
    <row r="126" spans="1:48" ht="15" hidden="1" customHeight="1" x14ac:dyDescent="0.25">
      <c r="A126" s="119" t="s">
        <v>114</v>
      </c>
      <c r="B126" s="94"/>
      <c r="C126" s="94"/>
      <c r="D126" s="94"/>
      <c r="E126" s="95"/>
      <c r="F126" s="95"/>
      <c r="G126" s="120"/>
      <c r="H126" s="96"/>
      <c r="I126" s="96"/>
      <c r="J126" s="97"/>
      <c r="K126" s="96"/>
      <c r="L126" s="96"/>
      <c r="M126" s="98"/>
      <c r="N126" s="96"/>
      <c r="O126" s="96"/>
      <c r="P126" s="98"/>
      <c r="Q126" s="99"/>
      <c r="R126" s="98"/>
      <c r="S126" s="121"/>
      <c r="T126" s="121"/>
      <c r="U126" s="98"/>
      <c r="V126" s="121"/>
      <c r="W126" s="121"/>
      <c r="X126" s="98"/>
      <c r="Y126" s="122"/>
      <c r="Z126" s="122"/>
      <c r="AA126" s="98"/>
      <c r="AB126" s="123"/>
      <c r="AC126" s="124"/>
      <c r="AD126" s="98"/>
      <c r="AE126" s="123"/>
      <c r="AF126" s="123"/>
      <c r="AG126" s="125"/>
      <c r="AH126" s="126"/>
      <c r="AI126" s="126"/>
      <c r="AJ126" s="126"/>
      <c r="AK126" s="126"/>
      <c r="AL126" s="127"/>
      <c r="AM126" s="127"/>
      <c r="AN126" s="128"/>
      <c r="AO126" s="125"/>
      <c r="AP126" s="125"/>
      <c r="AQ126" s="129"/>
      <c r="AR126" s="111"/>
      <c r="AS126" s="112"/>
      <c r="AT126" s="113"/>
      <c r="AU126" s="114"/>
      <c r="AV126" s="115"/>
    </row>
    <row r="127" spans="1:48" ht="15" hidden="1" customHeight="1" x14ac:dyDescent="0.25">
      <c r="A127" s="119" t="s">
        <v>115</v>
      </c>
      <c r="B127" s="94"/>
      <c r="C127" s="94"/>
      <c r="D127" s="94"/>
      <c r="E127" s="95"/>
      <c r="F127" s="95"/>
      <c r="G127" s="120"/>
      <c r="H127" s="96"/>
      <c r="I127" s="96"/>
      <c r="J127" s="97"/>
      <c r="K127" s="96"/>
      <c r="L127" s="96"/>
      <c r="M127" s="98"/>
      <c r="N127" s="96"/>
      <c r="O127" s="96"/>
      <c r="P127" s="98"/>
      <c r="Q127" s="99"/>
      <c r="R127" s="98"/>
      <c r="S127" s="121"/>
      <c r="T127" s="121"/>
      <c r="U127" s="98"/>
      <c r="V127" s="121"/>
      <c r="W127" s="121"/>
      <c r="X127" s="98"/>
      <c r="Y127" s="122"/>
      <c r="Z127" s="122"/>
      <c r="AA127" s="98"/>
      <c r="AB127" s="123"/>
      <c r="AC127" s="124"/>
      <c r="AD127" s="98"/>
      <c r="AE127" s="123"/>
      <c r="AF127" s="123"/>
      <c r="AG127" s="125"/>
      <c r="AH127" s="126"/>
      <c r="AI127" s="126"/>
      <c r="AJ127" s="126"/>
      <c r="AK127" s="126"/>
      <c r="AL127" s="127"/>
      <c r="AM127" s="127"/>
      <c r="AN127" s="128"/>
      <c r="AO127" s="125"/>
      <c r="AP127" s="125"/>
      <c r="AQ127" s="129"/>
      <c r="AR127" s="111"/>
      <c r="AS127" s="112"/>
      <c r="AT127" s="113"/>
      <c r="AU127" s="114"/>
      <c r="AV127" s="115"/>
    </row>
    <row r="128" spans="1:48" ht="15" hidden="1" customHeight="1" x14ac:dyDescent="0.25">
      <c r="A128" s="119" t="s">
        <v>116</v>
      </c>
      <c r="B128" s="94"/>
      <c r="C128" s="94"/>
      <c r="D128" s="94"/>
      <c r="E128" s="95"/>
      <c r="F128" s="95"/>
      <c r="G128" s="120"/>
      <c r="H128" s="96"/>
      <c r="I128" s="96"/>
      <c r="J128" s="97"/>
      <c r="K128" s="96"/>
      <c r="L128" s="96"/>
      <c r="M128" s="98"/>
      <c r="N128" s="96"/>
      <c r="O128" s="96"/>
      <c r="P128" s="98"/>
      <c r="Q128" s="99"/>
      <c r="R128" s="98"/>
      <c r="S128" s="121"/>
      <c r="T128" s="121"/>
      <c r="U128" s="98"/>
      <c r="V128" s="121"/>
      <c r="W128" s="121"/>
      <c r="X128" s="98"/>
      <c r="Y128" s="122"/>
      <c r="Z128" s="122"/>
      <c r="AA128" s="98"/>
      <c r="AB128" s="123"/>
      <c r="AC128" s="124"/>
      <c r="AD128" s="98"/>
      <c r="AE128" s="123"/>
      <c r="AF128" s="123"/>
      <c r="AG128" s="125"/>
      <c r="AH128" s="126"/>
      <c r="AI128" s="126"/>
      <c r="AJ128" s="126"/>
      <c r="AK128" s="126"/>
      <c r="AL128" s="127"/>
      <c r="AM128" s="127"/>
      <c r="AN128" s="128"/>
      <c r="AO128" s="125"/>
      <c r="AP128" s="125"/>
      <c r="AQ128" s="129"/>
      <c r="AR128" s="111"/>
      <c r="AS128" s="112"/>
      <c r="AT128" s="113"/>
      <c r="AU128" s="114"/>
      <c r="AV128" s="115"/>
    </row>
    <row r="129" spans="1:48" ht="15" hidden="1" customHeight="1" x14ac:dyDescent="0.25">
      <c r="A129" s="119" t="s">
        <v>117</v>
      </c>
      <c r="B129" s="94"/>
      <c r="C129" s="94"/>
      <c r="D129" s="94"/>
      <c r="E129" s="95"/>
      <c r="F129" s="95"/>
      <c r="G129" s="120"/>
      <c r="H129" s="96"/>
      <c r="I129" s="96"/>
      <c r="J129" s="97"/>
      <c r="K129" s="96"/>
      <c r="L129" s="96"/>
      <c r="M129" s="98"/>
      <c r="N129" s="96"/>
      <c r="O129" s="96"/>
      <c r="P129" s="98"/>
      <c r="Q129" s="99"/>
      <c r="R129" s="98"/>
      <c r="S129" s="121"/>
      <c r="T129" s="121"/>
      <c r="U129" s="98"/>
      <c r="V129" s="121"/>
      <c r="W129" s="121"/>
      <c r="X129" s="98"/>
      <c r="Y129" s="122"/>
      <c r="Z129" s="122"/>
      <c r="AA129" s="98"/>
      <c r="AB129" s="123"/>
      <c r="AC129" s="124"/>
      <c r="AD129" s="98"/>
      <c r="AE129" s="123"/>
      <c r="AF129" s="123"/>
      <c r="AG129" s="125"/>
      <c r="AH129" s="126"/>
      <c r="AI129" s="126"/>
      <c r="AJ129" s="126"/>
      <c r="AK129" s="126"/>
      <c r="AL129" s="127"/>
      <c r="AM129" s="127"/>
      <c r="AN129" s="128"/>
      <c r="AO129" s="125"/>
      <c r="AP129" s="125"/>
      <c r="AQ129" s="129"/>
      <c r="AR129" s="111"/>
      <c r="AS129" s="112">
        <v>575.83000000000004</v>
      </c>
      <c r="AT129" s="113"/>
      <c r="AU129" s="114"/>
      <c r="AV129" s="115"/>
    </row>
    <row r="130" spans="1:48" hidden="1" x14ac:dyDescent="0.25">
      <c r="U130" s="135"/>
      <c r="X130" s="135"/>
      <c r="Y130" s="135"/>
      <c r="Z130" s="135"/>
      <c r="AA130" s="98"/>
      <c r="AC130" s="124"/>
      <c r="AD130" s="98"/>
      <c r="AF130" s="123"/>
      <c r="AG130" s="125"/>
      <c r="AH130" s="126"/>
      <c r="AI130" s="126"/>
      <c r="AJ130" s="126"/>
      <c r="AK130" s="126"/>
      <c r="AL130" s="127"/>
      <c r="AM130" s="127"/>
      <c r="AN130" s="128"/>
      <c r="AO130" s="125"/>
      <c r="AP130" s="125"/>
      <c r="AQ130" s="129"/>
      <c r="AR130" s="111"/>
      <c r="AS130" s="112"/>
      <c r="AT130" s="113"/>
      <c r="AU130" s="114"/>
      <c r="AV130" s="115"/>
    </row>
    <row r="131" spans="1:48" s="159" customFormat="1" ht="15" hidden="1" customHeight="1" x14ac:dyDescent="0.25">
      <c r="A131" s="138" t="s">
        <v>118</v>
      </c>
      <c r="B131" s="142">
        <f>SUM(B107:B129)</f>
        <v>107.2</v>
      </c>
      <c r="C131" s="142">
        <f>SUM(C108:C129)</f>
        <v>840.7</v>
      </c>
      <c r="D131" s="142">
        <f t="shared" ref="D131:AR131" si="16">SUM(D107:D129)</f>
        <v>0</v>
      </c>
      <c r="E131" s="262">
        <f t="shared" si="16"/>
        <v>1500</v>
      </c>
      <c r="F131" s="262">
        <f t="shared" si="16"/>
        <v>1200</v>
      </c>
      <c r="G131" s="142">
        <f t="shared" si="16"/>
        <v>2278.9299999999998</v>
      </c>
      <c r="H131" s="163">
        <f t="shared" si="16"/>
        <v>1200</v>
      </c>
      <c r="I131" s="163">
        <f t="shared" si="16"/>
        <v>1200</v>
      </c>
      <c r="J131" s="142">
        <f t="shared" si="16"/>
        <v>384.47</v>
      </c>
      <c r="K131" s="163">
        <f t="shared" si="16"/>
        <v>1200</v>
      </c>
      <c r="L131" s="163">
        <f t="shared" si="16"/>
        <v>1500</v>
      </c>
      <c r="M131" s="143">
        <f t="shared" si="16"/>
        <v>853.81999999999994</v>
      </c>
      <c r="N131" s="163">
        <f t="shared" si="16"/>
        <v>1500</v>
      </c>
      <c r="O131" s="163">
        <f t="shared" si="16"/>
        <v>1000</v>
      </c>
      <c r="P131" s="143">
        <f t="shared" si="16"/>
        <v>849.29</v>
      </c>
      <c r="Q131" s="144">
        <f t="shared" si="16"/>
        <v>1000</v>
      </c>
      <c r="R131" s="143">
        <f t="shared" si="16"/>
        <v>0</v>
      </c>
      <c r="S131" s="145">
        <f t="shared" si="16"/>
        <v>1000</v>
      </c>
      <c r="T131" s="145">
        <f t="shared" si="16"/>
        <v>1000</v>
      </c>
      <c r="U131" s="143">
        <f t="shared" si="16"/>
        <v>917.29000000000008</v>
      </c>
      <c r="V131" s="145">
        <f t="shared" si="16"/>
        <v>1000</v>
      </c>
      <c r="W131" s="145">
        <f t="shared" si="16"/>
        <v>750</v>
      </c>
      <c r="X131" s="143">
        <f t="shared" si="16"/>
        <v>863.09999999999991</v>
      </c>
      <c r="Y131" s="146">
        <f t="shared" si="16"/>
        <v>750</v>
      </c>
      <c r="Z131" s="146">
        <f t="shared" si="16"/>
        <v>1000</v>
      </c>
      <c r="AA131" s="143">
        <f t="shared" si="16"/>
        <v>1086.0999999999999</v>
      </c>
      <c r="AB131" s="147">
        <f t="shared" si="16"/>
        <v>750</v>
      </c>
      <c r="AC131" s="148">
        <f t="shared" si="16"/>
        <v>750</v>
      </c>
      <c r="AD131" s="143">
        <f t="shared" si="16"/>
        <v>1581.19</v>
      </c>
      <c r="AE131" s="147">
        <f t="shared" si="16"/>
        <v>750</v>
      </c>
      <c r="AF131" s="147">
        <f>SUM(AF107:AF129)</f>
        <v>750</v>
      </c>
      <c r="AG131" s="149">
        <f t="shared" si="16"/>
        <v>1500</v>
      </c>
      <c r="AH131" s="150">
        <f t="shared" si="16"/>
        <v>1142.6400000000001</v>
      </c>
      <c r="AI131" s="150">
        <f>SUM(AI107:AI129)</f>
        <v>1500</v>
      </c>
      <c r="AJ131" s="150">
        <f t="shared" si="16"/>
        <v>2900</v>
      </c>
      <c r="AK131" s="150">
        <f t="shared" si="16"/>
        <v>1828.71</v>
      </c>
      <c r="AL131" s="151">
        <f t="shared" si="16"/>
        <v>1500</v>
      </c>
      <c r="AM131" s="151">
        <f t="shared" si="16"/>
        <v>1500</v>
      </c>
      <c r="AN131" s="152">
        <f t="shared" si="16"/>
        <v>840.83</v>
      </c>
      <c r="AO131" s="149">
        <f>SUM(AO107:AO129)</f>
        <v>0</v>
      </c>
      <c r="AP131" s="149">
        <f t="shared" si="16"/>
        <v>1500</v>
      </c>
      <c r="AQ131" s="153">
        <f t="shared" si="16"/>
        <v>1500</v>
      </c>
      <c r="AR131" s="154">
        <f t="shared" si="16"/>
        <v>1500</v>
      </c>
      <c r="AS131" s="155">
        <f>SUM(AS107:AS130)</f>
        <v>575.83000000000004</v>
      </c>
      <c r="AT131" s="156">
        <f>SUM(AT107:AT129)</f>
        <v>1500</v>
      </c>
      <c r="AU131" s="157">
        <f>SUM(AU107:AU129)</f>
        <v>1500</v>
      </c>
      <c r="AV131" s="158">
        <f>SUM(AV107:AV129)</f>
        <v>1500</v>
      </c>
    </row>
    <row r="132" spans="1:48" ht="5.0999999999999996" customHeight="1" x14ac:dyDescent="0.25">
      <c r="A132" s="244"/>
      <c r="B132" s="97"/>
      <c r="C132" s="97"/>
      <c r="D132" s="97"/>
      <c r="E132" s="95"/>
      <c r="F132" s="95"/>
      <c r="G132" s="97"/>
      <c r="H132" s="96"/>
      <c r="I132" s="96"/>
      <c r="J132" s="97"/>
      <c r="K132" s="96"/>
      <c r="L132" s="96"/>
      <c r="M132" s="98"/>
      <c r="N132" s="96"/>
      <c r="O132" s="96"/>
      <c r="P132" s="98"/>
      <c r="Q132" s="99"/>
      <c r="R132" s="98"/>
      <c r="S132" s="121"/>
      <c r="T132" s="121"/>
      <c r="U132" s="98"/>
      <c r="V132" s="121"/>
      <c r="W132" s="121"/>
      <c r="X132" s="98"/>
      <c r="Y132" s="122"/>
      <c r="Z132" s="122"/>
      <c r="AA132" s="98"/>
      <c r="AB132" s="123"/>
      <c r="AC132" s="124"/>
      <c r="AD132" s="98"/>
      <c r="AE132" s="123"/>
      <c r="AF132" s="123"/>
      <c r="AG132" s="125"/>
      <c r="AH132" s="126"/>
      <c r="AI132" s="126"/>
      <c r="AJ132" s="126"/>
      <c r="AK132" s="126"/>
      <c r="AL132" s="127"/>
      <c r="AM132" s="127"/>
      <c r="AN132" s="128"/>
      <c r="AO132" s="125"/>
      <c r="AP132" s="125"/>
      <c r="AQ132" s="129"/>
      <c r="AR132" s="111"/>
      <c r="AS132" s="112"/>
      <c r="AT132" s="113"/>
      <c r="AU132" s="114"/>
      <c r="AV132" s="115"/>
    </row>
    <row r="133" spans="1:48" ht="15" customHeight="1" x14ac:dyDescent="0.25">
      <c r="A133" s="93" t="s">
        <v>119</v>
      </c>
      <c r="B133" s="94"/>
      <c r="C133" s="94"/>
      <c r="D133" s="94"/>
      <c r="E133" s="95">
        <v>2000</v>
      </c>
      <c r="F133" s="95">
        <v>1345</v>
      </c>
      <c r="G133" s="120"/>
      <c r="H133" s="96">
        <v>4000</v>
      </c>
      <c r="I133" s="96"/>
      <c r="J133" s="97"/>
      <c r="K133" s="96"/>
      <c r="L133" s="96"/>
      <c r="M133" s="98"/>
      <c r="N133" s="96"/>
      <c r="O133" s="96"/>
      <c r="P133" s="98"/>
      <c r="Q133" s="99"/>
      <c r="R133" s="100"/>
      <c r="S133" s="101"/>
      <c r="T133" s="101"/>
      <c r="U133" s="102"/>
      <c r="V133" s="101"/>
      <c r="W133" s="101"/>
      <c r="X133" s="102"/>
      <c r="Y133" s="103"/>
      <c r="Z133" s="103"/>
      <c r="AA133" s="102"/>
      <c r="AB133" s="104"/>
      <c r="AC133" s="105"/>
      <c r="AD133" s="102"/>
      <c r="AE133" s="104"/>
      <c r="AF133" s="104"/>
      <c r="AG133" s="106"/>
      <c r="AH133" s="107"/>
      <c r="AI133" s="107"/>
      <c r="AJ133" s="107"/>
      <c r="AK133" s="107"/>
      <c r="AL133" s="108"/>
      <c r="AM133" s="108"/>
      <c r="AN133" s="109"/>
      <c r="AO133" s="106"/>
      <c r="AP133" s="106"/>
      <c r="AQ133" s="110"/>
      <c r="AR133" s="111"/>
      <c r="AS133" s="112"/>
      <c r="AT133" s="113"/>
      <c r="AU133" s="114"/>
      <c r="AV133" s="115"/>
    </row>
    <row r="134" spans="1:48" ht="15" hidden="1" customHeight="1" x14ac:dyDescent="0.25">
      <c r="A134" s="119" t="s">
        <v>120</v>
      </c>
      <c r="B134" s="94">
        <v>2000</v>
      </c>
      <c r="C134" s="94"/>
      <c r="D134" s="94"/>
      <c r="E134" s="95"/>
      <c r="F134" s="95"/>
      <c r="G134" s="120"/>
      <c r="H134" s="96"/>
      <c r="I134" s="96"/>
      <c r="J134" s="97"/>
      <c r="K134" s="96"/>
      <c r="L134" s="96"/>
      <c r="M134" s="98"/>
      <c r="N134" s="96"/>
      <c r="O134" s="96"/>
      <c r="P134" s="98"/>
      <c r="Q134" s="99"/>
      <c r="R134" s="98"/>
      <c r="S134" s="121"/>
      <c r="T134" s="121"/>
      <c r="U134" s="98"/>
      <c r="V134" s="121"/>
      <c r="W134" s="121"/>
      <c r="X134" s="98"/>
      <c r="Y134" s="122"/>
      <c r="Z134" s="122"/>
      <c r="AA134" s="98"/>
      <c r="AB134" s="123"/>
      <c r="AC134" s="124"/>
      <c r="AD134" s="98"/>
      <c r="AE134" s="123"/>
      <c r="AF134" s="123"/>
      <c r="AG134" s="125"/>
      <c r="AH134" s="126"/>
      <c r="AI134" s="126"/>
      <c r="AJ134" s="126"/>
      <c r="AK134" s="126"/>
      <c r="AL134" s="127"/>
      <c r="AM134" s="127"/>
      <c r="AN134" s="128"/>
      <c r="AO134" s="125"/>
      <c r="AP134" s="125"/>
      <c r="AQ134" s="129"/>
      <c r="AR134" s="111"/>
      <c r="AS134" s="112"/>
      <c r="AT134" s="113"/>
      <c r="AU134" s="114"/>
      <c r="AV134" s="115"/>
    </row>
    <row r="135" spans="1:48" ht="15" hidden="1" customHeight="1" x14ac:dyDescent="0.25">
      <c r="A135" s="119" t="s">
        <v>121</v>
      </c>
      <c r="B135" s="94"/>
      <c r="C135" s="94"/>
      <c r="D135" s="94"/>
      <c r="E135" s="95"/>
      <c r="F135" s="95"/>
      <c r="G135" s="120">
        <v>1000</v>
      </c>
      <c r="H135" s="96"/>
      <c r="I135" s="96">
        <v>2000</v>
      </c>
      <c r="J135" s="97">
        <v>2000</v>
      </c>
      <c r="K135" s="96">
        <v>2000</v>
      </c>
      <c r="L135" s="96">
        <v>2000</v>
      </c>
      <c r="M135" s="98">
        <v>2000</v>
      </c>
      <c r="N135" s="96">
        <v>2000</v>
      </c>
      <c r="O135" s="96">
        <v>2000</v>
      </c>
      <c r="P135" s="98">
        <v>2000</v>
      </c>
      <c r="Q135" s="99">
        <v>2000</v>
      </c>
      <c r="R135" s="98">
        <v>2000</v>
      </c>
      <c r="S135" s="121">
        <v>2000</v>
      </c>
      <c r="T135" s="121"/>
      <c r="U135" s="98"/>
      <c r="V135" s="121"/>
      <c r="W135" s="121"/>
      <c r="X135" s="98"/>
      <c r="Y135" s="122"/>
      <c r="Z135" s="122"/>
      <c r="AA135" s="98"/>
      <c r="AB135" s="123"/>
      <c r="AC135" s="124"/>
      <c r="AD135" s="98"/>
      <c r="AE135" s="123"/>
      <c r="AF135" s="123"/>
      <c r="AG135" s="125"/>
      <c r="AH135" s="126"/>
      <c r="AI135" s="126"/>
      <c r="AJ135" s="126"/>
      <c r="AK135" s="126"/>
      <c r="AL135" s="127"/>
      <c r="AM135" s="127"/>
      <c r="AN135" s="128"/>
      <c r="AO135" s="125"/>
      <c r="AP135" s="125"/>
      <c r="AQ135" s="129"/>
      <c r="AR135" s="111"/>
      <c r="AS135" s="112"/>
      <c r="AT135" s="113"/>
      <c r="AU135" s="114"/>
      <c r="AV135" s="115"/>
    </row>
    <row r="136" spans="1:48" ht="15" hidden="1" customHeight="1" x14ac:dyDescent="0.25">
      <c r="A136" s="119" t="s">
        <v>122</v>
      </c>
      <c r="B136" s="94"/>
      <c r="C136" s="94"/>
      <c r="D136" s="94"/>
      <c r="E136" s="95"/>
      <c r="F136" s="95"/>
      <c r="G136" s="120"/>
      <c r="H136" s="96"/>
      <c r="I136" s="96">
        <v>1000</v>
      </c>
      <c r="J136" s="97">
        <v>1000</v>
      </c>
      <c r="K136" s="96">
        <v>2000</v>
      </c>
      <c r="L136" s="96">
        <v>2000</v>
      </c>
      <c r="M136" s="98">
        <v>2000</v>
      </c>
      <c r="N136" s="96">
        <v>2000</v>
      </c>
      <c r="O136" s="96">
        <v>2000</v>
      </c>
      <c r="P136" s="98">
        <v>2000</v>
      </c>
      <c r="Q136" s="99">
        <v>2000</v>
      </c>
      <c r="R136" s="98">
        <v>2000</v>
      </c>
      <c r="S136" s="121">
        <v>2000</v>
      </c>
      <c r="T136" s="121">
        <v>2000</v>
      </c>
      <c r="U136" s="98">
        <v>2000</v>
      </c>
      <c r="V136" s="121">
        <v>2000</v>
      </c>
      <c r="W136" s="121">
        <v>2000</v>
      </c>
      <c r="X136" s="98">
        <v>2000</v>
      </c>
      <c r="Y136" s="122">
        <v>2000</v>
      </c>
      <c r="Z136" s="122">
        <v>2000</v>
      </c>
      <c r="AA136" s="98">
        <v>2000</v>
      </c>
      <c r="AB136" s="123">
        <v>2000</v>
      </c>
      <c r="AC136" s="124">
        <v>2000</v>
      </c>
      <c r="AD136" s="98">
        <v>2000</v>
      </c>
      <c r="AE136" s="123">
        <v>2000</v>
      </c>
      <c r="AF136" s="123"/>
      <c r="AG136" s="125"/>
      <c r="AH136" s="126"/>
      <c r="AI136" s="126"/>
      <c r="AJ136" s="126"/>
      <c r="AK136" s="126"/>
      <c r="AL136" s="127"/>
      <c r="AM136" s="127"/>
      <c r="AN136" s="128"/>
      <c r="AO136" s="125"/>
      <c r="AP136" s="125"/>
      <c r="AQ136" s="129"/>
      <c r="AR136" s="111"/>
      <c r="AS136" s="112"/>
      <c r="AT136" s="113"/>
      <c r="AU136" s="114"/>
      <c r="AV136" s="115"/>
    </row>
    <row r="137" spans="1:48" ht="15" hidden="1" customHeight="1" x14ac:dyDescent="0.25">
      <c r="A137" s="119" t="s">
        <v>123</v>
      </c>
      <c r="I137" s="96">
        <v>2000</v>
      </c>
      <c r="J137" s="97"/>
      <c r="K137" s="96">
        <v>2000</v>
      </c>
      <c r="L137" s="96"/>
      <c r="M137" s="98"/>
      <c r="N137" s="96"/>
      <c r="O137" s="96"/>
      <c r="P137" s="98"/>
      <c r="Q137" s="99"/>
      <c r="R137" s="98"/>
      <c r="S137" s="121"/>
      <c r="T137" s="121"/>
      <c r="U137" s="98"/>
      <c r="V137" s="121"/>
      <c r="W137" s="121"/>
      <c r="X137" s="98"/>
      <c r="Y137" s="122"/>
      <c r="Z137" s="122"/>
      <c r="AA137" s="98"/>
      <c r="AB137" s="123"/>
      <c r="AC137" s="124"/>
      <c r="AD137" s="98"/>
      <c r="AE137" s="123"/>
      <c r="AF137" s="123"/>
      <c r="AG137" s="125"/>
      <c r="AH137" s="126"/>
      <c r="AI137" s="126"/>
      <c r="AJ137" s="126"/>
      <c r="AK137" s="126"/>
      <c r="AL137" s="127"/>
      <c r="AM137" s="127"/>
      <c r="AN137" s="128"/>
      <c r="AO137" s="125"/>
      <c r="AP137" s="125"/>
      <c r="AQ137" s="129"/>
      <c r="AR137" s="111"/>
      <c r="AS137" s="112"/>
      <c r="AT137" s="113"/>
      <c r="AU137" s="114"/>
      <c r="AV137" s="115"/>
    </row>
    <row r="138" spans="1:48" ht="15" hidden="1" customHeight="1" x14ac:dyDescent="0.25">
      <c r="A138" s="119" t="s">
        <v>124</v>
      </c>
      <c r="I138" s="96"/>
      <c r="J138" s="97"/>
      <c r="K138" s="96"/>
      <c r="L138" s="96"/>
      <c r="M138" s="98"/>
      <c r="N138" s="96"/>
      <c r="O138" s="96">
        <f>1200</f>
        <v>1200</v>
      </c>
      <c r="P138" s="98">
        <v>1200</v>
      </c>
      <c r="Q138" s="99">
        <v>1200</v>
      </c>
      <c r="R138" s="98">
        <v>1200</v>
      </c>
      <c r="S138" s="121">
        <v>1200</v>
      </c>
      <c r="T138" s="121">
        <v>1200</v>
      </c>
      <c r="U138" s="98">
        <v>1200</v>
      </c>
      <c r="V138" s="121">
        <v>1200</v>
      </c>
      <c r="W138" s="121">
        <v>1200</v>
      </c>
      <c r="X138" s="98">
        <v>1200</v>
      </c>
      <c r="Y138" s="122">
        <v>1200</v>
      </c>
      <c r="Z138" s="122"/>
      <c r="AA138" s="98"/>
      <c r="AB138" s="123"/>
      <c r="AC138" s="124"/>
      <c r="AD138" s="98"/>
      <c r="AE138" s="123"/>
      <c r="AF138" s="123"/>
      <c r="AG138" s="125"/>
      <c r="AH138" s="126"/>
      <c r="AI138" s="126"/>
      <c r="AJ138" s="126"/>
      <c r="AK138" s="126"/>
      <c r="AL138" s="127"/>
      <c r="AM138" s="127"/>
      <c r="AN138" s="128"/>
      <c r="AO138" s="125"/>
      <c r="AP138" s="125"/>
      <c r="AQ138" s="129"/>
      <c r="AR138" s="111"/>
      <c r="AS138" s="112"/>
      <c r="AT138" s="113"/>
      <c r="AU138" s="114"/>
      <c r="AV138" s="115"/>
    </row>
    <row r="139" spans="1:48" ht="15" hidden="1" customHeight="1" x14ac:dyDescent="0.25">
      <c r="A139" s="119" t="s">
        <v>125</v>
      </c>
      <c r="I139" s="96"/>
      <c r="J139" s="97"/>
      <c r="K139" s="96"/>
      <c r="L139" s="96"/>
      <c r="M139" s="98"/>
      <c r="N139" s="96"/>
      <c r="O139" s="96">
        <v>2000</v>
      </c>
      <c r="P139" s="98">
        <v>2000</v>
      </c>
      <c r="Q139" s="99">
        <v>2000</v>
      </c>
      <c r="R139" s="98">
        <v>2000</v>
      </c>
      <c r="S139" s="121">
        <v>2000</v>
      </c>
      <c r="T139" s="121">
        <v>2000</v>
      </c>
      <c r="U139" s="98">
        <v>2000</v>
      </c>
      <c r="V139" s="121"/>
      <c r="W139" s="121">
        <v>2000</v>
      </c>
      <c r="X139" s="98">
        <v>2000</v>
      </c>
      <c r="Y139" s="122">
        <v>2000</v>
      </c>
      <c r="Z139" s="122">
        <v>2000</v>
      </c>
      <c r="AA139" s="98">
        <v>2000</v>
      </c>
      <c r="AB139" s="123">
        <v>2000</v>
      </c>
      <c r="AC139" s="124">
        <v>2000</v>
      </c>
      <c r="AD139" s="98">
        <v>2000</v>
      </c>
      <c r="AE139" s="123">
        <v>2000</v>
      </c>
      <c r="AF139" s="123">
        <v>2000</v>
      </c>
      <c r="AG139" s="125">
        <v>2000</v>
      </c>
      <c r="AH139" s="126">
        <v>2000</v>
      </c>
      <c r="AI139" s="126">
        <v>2000</v>
      </c>
      <c r="AJ139" s="126">
        <v>2000</v>
      </c>
      <c r="AK139" s="126">
        <v>2000</v>
      </c>
      <c r="AL139" s="127">
        <v>2000</v>
      </c>
      <c r="AM139" s="127"/>
      <c r="AN139" s="128"/>
      <c r="AO139" s="125"/>
      <c r="AP139" s="125"/>
      <c r="AQ139" s="129"/>
      <c r="AR139" s="111"/>
      <c r="AS139" s="112"/>
      <c r="AT139" s="113"/>
      <c r="AU139" s="114"/>
      <c r="AV139" s="115"/>
    </row>
    <row r="140" spans="1:48" ht="15" hidden="1" customHeight="1" x14ac:dyDescent="0.25">
      <c r="A140" s="119" t="s">
        <v>126</v>
      </c>
      <c r="I140" s="96"/>
      <c r="J140" s="97"/>
      <c r="K140" s="96"/>
      <c r="L140" s="96"/>
      <c r="M140" s="98"/>
      <c r="N140" s="96"/>
      <c r="O140" s="96"/>
      <c r="P140" s="98"/>
      <c r="Q140" s="99"/>
      <c r="R140" s="98">
        <v>2647.53</v>
      </c>
      <c r="S140" s="121"/>
      <c r="T140" s="121"/>
      <c r="U140" s="98"/>
      <c r="V140" s="121"/>
      <c r="W140" s="121"/>
      <c r="X140" s="98"/>
      <c r="Y140" s="122"/>
      <c r="Z140" s="122"/>
      <c r="AA140" s="98"/>
      <c r="AB140" s="123"/>
      <c r="AC140" s="124"/>
      <c r="AD140" s="98"/>
      <c r="AE140" s="123"/>
      <c r="AF140" s="123"/>
      <c r="AG140" s="125"/>
      <c r="AH140" s="126"/>
      <c r="AI140" s="126"/>
      <c r="AJ140" s="126"/>
      <c r="AK140" s="126"/>
      <c r="AL140" s="127"/>
      <c r="AM140" s="127"/>
      <c r="AN140" s="128"/>
      <c r="AO140" s="125"/>
      <c r="AP140" s="125"/>
      <c r="AQ140" s="129"/>
      <c r="AR140" s="111"/>
      <c r="AS140" s="112"/>
      <c r="AT140" s="113"/>
      <c r="AU140" s="114"/>
      <c r="AV140" s="115"/>
    </row>
    <row r="141" spans="1:48" ht="15" customHeight="1" x14ac:dyDescent="0.25">
      <c r="A141" s="119" t="s">
        <v>127</v>
      </c>
      <c r="I141" s="96"/>
      <c r="J141" s="97"/>
      <c r="K141" s="96"/>
      <c r="L141" s="96"/>
      <c r="M141" s="98"/>
      <c r="N141" s="96"/>
      <c r="O141" s="96"/>
      <c r="P141" s="98"/>
      <c r="Q141" s="99"/>
      <c r="R141" s="98"/>
      <c r="S141" s="121"/>
      <c r="T141" s="121"/>
      <c r="U141" s="98"/>
      <c r="V141" s="121"/>
      <c r="W141" s="121"/>
      <c r="X141" s="98"/>
      <c r="Y141" s="122"/>
      <c r="Z141" s="122"/>
      <c r="AA141" s="98"/>
      <c r="AB141" s="123"/>
      <c r="AC141" s="124"/>
      <c r="AD141" s="98"/>
      <c r="AE141" s="123"/>
      <c r="AF141" s="123"/>
      <c r="AG141" s="125"/>
      <c r="AH141" s="126"/>
      <c r="AI141" s="126"/>
      <c r="AJ141" s="126">
        <v>2000</v>
      </c>
      <c r="AK141" s="126">
        <v>2000</v>
      </c>
      <c r="AL141" s="127">
        <v>2000</v>
      </c>
      <c r="AM141" s="127">
        <v>2000</v>
      </c>
      <c r="AN141" s="128">
        <v>2000</v>
      </c>
      <c r="AO141" s="125"/>
      <c r="AP141" s="125">
        <v>2000</v>
      </c>
      <c r="AQ141" s="129">
        <v>2000</v>
      </c>
      <c r="AR141" s="111">
        <v>2000</v>
      </c>
      <c r="AS141" s="112">
        <v>974.36</v>
      </c>
      <c r="AT141" s="113">
        <v>4000</v>
      </c>
      <c r="AU141" s="114">
        <v>8000</v>
      </c>
      <c r="AV141" s="115">
        <v>2000</v>
      </c>
    </row>
    <row r="142" spans="1:48" ht="15" hidden="1" customHeight="1" x14ac:dyDescent="0.25">
      <c r="A142" s="119" t="s">
        <v>128</v>
      </c>
      <c r="I142" s="96"/>
      <c r="J142" s="97"/>
      <c r="K142" s="96"/>
      <c r="L142" s="96"/>
      <c r="M142" s="98"/>
      <c r="N142" s="96"/>
      <c r="O142" s="96"/>
      <c r="P142" s="98"/>
      <c r="Q142" s="99"/>
      <c r="R142" s="98"/>
      <c r="S142" s="121"/>
      <c r="T142" s="121"/>
      <c r="U142" s="98"/>
      <c r="V142" s="121"/>
      <c r="W142" s="121"/>
      <c r="X142" s="98"/>
      <c r="Y142" s="122"/>
      <c r="Z142" s="122"/>
      <c r="AA142" s="98"/>
      <c r="AB142" s="123"/>
      <c r="AC142" s="124"/>
      <c r="AD142" s="98"/>
      <c r="AE142" s="123"/>
      <c r="AF142" s="123"/>
      <c r="AG142" s="125"/>
      <c r="AH142" s="126"/>
      <c r="AI142" s="126"/>
      <c r="AJ142" s="126"/>
      <c r="AK142" s="126"/>
      <c r="AL142" s="127"/>
      <c r="AM142" s="127"/>
      <c r="AN142" s="128"/>
      <c r="AO142" s="125"/>
      <c r="AP142" s="125"/>
      <c r="AQ142" s="129"/>
      <c r="AR142" s="111"/>
      <c r="AS142" s="112"/>
      <c r="AT142" s="113"/>
      <c r="AU142" s="114"/>
      <c r="AV142" s="115"/>
    </row>
    <row r="143" spans="1:48" ht="15" hidden="1" customHeight="1" x14ac:dyDescent="0.25">
      <c r="A143" s="119" t="s">
        <v>129</v>
      </c>
      <c r="I143" s="96"/>
      <c r="J143" s="97"/>
      <c r="K143" s="96"/>
      <c r="L143" s="96"/>
      <c r="M143" s="98"/>
      <c r="N143" s="96"/>
      <c r="O143" s="96"/>
      <c r="P143" s="98"/>
      <c r="Q143" s="99"/>
      <c r="R143" s="98"/>
      <c r="S143" s="121"/>
      <c r="T143" s="121"/>
      <c r="U143" s="98"/>
      <c r="V143" s="121"/>
      <c r="W143" s="121"/>
      <c r="X143" s="98"/>
      <c r="Y143" s="122"/>
      <c r="Z143" s="122"/>
      <c r="AA143" s="98"/>
      <c r="AB143" s="123"/>
      <c r="AC143" s="124"/>
      <c r="AD143" s="98"/>
      <c r="AE143" s="123"/>
      <c r="AF143" s="123"/>
      <c r="AG143" s="125"/>
      <c r="AH143" s="126"/>
      <c r="AI143" s="126"/>
      <c r="AJ143" s="126"/>
      <c r="AK143" s="126"/>
      <c r="AL143" s="127"/>
      <c r="AM143" s="127"/>
      <c r="AN143" s="128"/>
      <c r="AO143" s="125"/>
      <c r="AP143" s="125"/>
      <c r="AQ143" s="129"/>
      <c r="AR143" s="111"/>
      <c r="AS143" s="112"/>
      <c r="AT143" s="113"/>
      <c r="AU143" s="114"/>
      <c r="AV143" s="115"/>
    </row>
    <row r="144" spans="1:48" ht="15" hidden="1" customHeight="1" x14ac:dyDescent="0.25">
      <c r="A144" s="119" t="s">
        <v>130</v>
      </c>
      <c r="I144" s="96"/>
      <c r="J144" s="97"/>
      <c r="K144" s="96"/>
      <c r="L144" s="96"/>
      <c r="M144" s="98"/>
      <c r="N144" s="96"/>
      <c r="O144" s="96"/>
      <c r="P144" s="98"/>
      <c r="Q144" s="99"/>
      <c r="R144" s="98"/>
      <c r="S144" s="121"/>
      <c r="T144" s="121"/>
      <c r="U144" s="98"/>
      <c r="V144" s="121"/>
      <c r="W144" s="121"/>
      <c r="X144" s="98"/>
      <c r="Y144" s="122"/>
      <c r="Z144" s="122"/>
      <c r="AA144" s="98"/>
      <c r="AB144" s="123"/>
      <c r="AC144" s="124"/>
      <c r="AD144" s="98"/>
      <c r="AE144" s="123"/>
      <c r="AF144" s="123"/>
      <c r="AG144" s="125"/>
      <c r="AH144" s="126"/>
      <c r="AI144" s="126"/>
      <c r="AJ144" s="126"/>
      <c r="AK144" s="126"/>
      <c r="AL144" s="127"/>
      <c r="AM144" s="127"/>
      <c r="AN144" s="128"/>
      <c r="AO144" s="125"/>
      <c r="AP144" s="125"/>
      <c r="AQ144" s="129"/>
      <c r="AR144" s="111"/>
      <c r="AS144" s="112"/>
      <c r="AT144" s="113"/>
      <c r="AU144" s="114"/>
      <c r="AV144" s="115"/>
    </row>
    <row r="145" spans="1:48" ht="15" hidden="1" customHeight="1" x14ac:dyDescent="0.25">
      <c r="A145" s="119" t="s">
        <v>131</v>
      </c>
      <c r="I145" s="96"/>
      <c r="J145" s="97"/>
      <c r="K145" s="96"/>
      <c r="L145" s="96"/>
      <c r="M145" s="98"/>
      <c r="N145" s="96"/>
      <c r="O145" s="96"/>
      <c r="P145" s="98"/>
      <c r="Q145" s="99"/>
      <c r="R145" s="98"/>
      <c r="S145" s="121"/>
      <c r="T145" s="121"/>
      <c r="U145" s="98"/>
      <c r="V145" s="121"/>
      <c r="W145" s="121"/>
      <c r="X145" s="98"/>
      <c r="Y145" s="122"/>
      <c r="Z145" s="122"/>
      <c r="AA145" s="98"/>
      <c r="AB145" s="123"/>
      <c r="AC145" s="124"/>
      <c r="AD145" s="98"/>
      <c r="AE145" s="123"/>
      <c r="AF145" s="123"/>
      <c r="AG145" s="125"/>
      <c r="AH145" s="126"/>
      <c r="AI145" s="126"/>
      <c r="AJ145" s="126"/>
      <c r="AK145" s="126"/>
      <c r="AL145" s="127"/>
      <c r="AM145" s="127"/>
      <c r="AN145" s="128"/>
      <c r="AO145" s="125"/>
      <c r="AP145" s="125"/>
      <c r="AQ145" s="129"/>
      <c r="AR145" s="111"/>
      <c r="AS145" s="112"/>
      <c r="AT145" s="113"/>
      <c r="AU145" s="114"/>
      <c r="AV145" s="115"/>
    </row>
    <row r="146" spans="1:48" ht="15" hidden="1" customHeight="1" x14ac:dyDescent="0.25">
      <c r="A146" s="119" t="s">
        <v>132</v>
      </c>
      <c r="I146" s="96"/>
      <c r="J146" s="97"/>
      <c r="K146" s="96"/>
      <c r="L146" s="96"/>
      <c r="M146" s="98"/>
      <c r="N146" s="96"/>
      <c r="O146" s="96"/>
      <c r="P146" s="98"/>
      <c r="Q146" s="99"/>
      <c r="R146" s="98"/>
      <c r="S146" s="121"/>
      <c r="T146" s="121"/>
      <c r="U146" s="98"/>
      <c r="V146" s="121"/>
      <c r="W146" s="121"/>
      <c r="X146" s="98"/>
      <c r="Y146" s="122"/>
      <c r="Z146" s="122"/>
      <c r="AA146" s="98"/>
      <c r="AB146" s="123"/>
      <c r="AC146" s="124"/>
      <c r="AD146" s="98"/>
      <c r="AE146" s="123"/>
      <c r="AF146" s="123"/>
      <c r="AG146" s="125"/>
      <c r="AH146" s="126"/>
      <c r="AI146" s="126"/>
      <c r="AJ146" s="126"/>
      <c r="AK146" s="126"/>
      <c r="AL146" s="127"/>
      <c r="AM146" s="127"/>
      <c r="AN146" s="128"/>
      <c r="AO146" s="125"/>
      <c r="AP146" s="125"/>
      <c r="AQ146" s="129"/>
      <c r="AR146" s="111"/>
      <c r="AS146" s="112"/>
      <c r="AT146" s="113"/>
      <c r="AU146" s="114"/>
      <c r="AV146" s="115"/>
    </row>
    <row r="147" spans="1:48" ht="15" hidden="1" customHeight="1" x14ac:dyDescent="0.25">
      <c r="A147" s="119" t="s">
        <v>133</v>
      </c>
      <c r="B147" s="94"/>
      <c r="C147" s="94"/>
      <c r="D147" s="94"/>
      <c r="E147" s="95"/>
      <c r="F147" s="95"/>
      <c r="G147" s="120"/>
      <c r="H147" s="96"/>
      <c r="I147" s="96"/>
      <c r="J147" s="97"/>
      <c r="K147" s="96"/>
      <c r="L147" s="96"/>
      <c r="M147" s="98"/>
      <c r="N147" s="96"/>
      <c r="O147" s="96"/>
      <c r="P147" s="98"/>
      <c r="Q147" s="99"/>
      <c r="R147" s="98"/>
      <c r="S147" s="121"/>
      <c r="T147" s="121"/>
      <c r="U147" s="98"/>
      <c r="V147" s="121"/>
      <c r="W147" s="121"/>
      <c r="X147" s="98"/>
      <c r="Y147" s="122"/>
      <c r="Z147" s="122"/>
      <c r="AA147" s="98"/>
      <c r="AB147" s="123"/>
      <c r="AC147" s="124"/>
      <c r="AD147" s="98"/>
      <c r="AE147" s="123"/>
      <c r="AF147" s="123"/>
      <c r="AG147" s="125"/>
      <c r="AH147" s="126"/>
      <c r="AI147" s="126"/>
      <c r="AJ147" s="126"/>
      <c r="AK147" s="126"/>
      <c r="AL147" s="127"/>
      <c r="AM147" s="127"/>
      <c r="AN147" s="128"/>
      <c r="AO147" s="125"/>
      <c r="AP147" s="125"/>
      <c r="AQ147" s="129"/>
      <c r="AR147" s="111"/>
      <c r="AS147" s="112"/>
      <c r="AT147" s="113"/>
      <c r="AU147" s="114"/>
      <c r="AV147" s="115"/>
    </row>
    <row r="148" spans="1:48" s="159" customFormat="1" ht="15" customHeight="1" x14ac:dyDescent="0.25">
      <c r="A148" s="138" t="s">
        <v>134</v>
      </c>
      <c r="B148" s="240">
        <f>SUM(B133:B147)</f>
        <v>2000</v>
      </c>
      <c r="C148" s="240">
        <f>SUM(C133:C147)</f>
        <v>0</v>
      </c>
      <c r="D148" s="240">
        <f>SUM(D133:D147)</f>
        <v>0</v>
      </c>
      <c r="E148" s="241">
        <f>SUM(E133:E147)</f>
        <v>2000</v>
      </c>
      <c r="F148" s="241">
        <f>SUM(F133:F147)</f>
        <v>1345</v>
      </c>
      <c r="G148" s="240">
        <f>SUM(G134:G147)</f>
        <v>1000</v>
      </c>
      <c r="H148" s="242">
        <f>SUM(H133:H147)</f>
        <v>4000</v>
      </c>
      <c r="I148" s="242">
        <f t="shared" ref="I148:AB148" si="17">SUM(I134:I147)</f>
        <v>5000</v>
      </c>
      <c r="J148" s="240">
        <f t="shared" si="17"/>
        <v>3000</v>
      </c>
      <c r="K148" s="242">
        <f t="shared" si="17"/>
        <v>6000</v>
      </c>
      <c r="L148" s="242">
        <f t="shared" si="17"/>
        <v>4000</v>
      </c>
      <c r="M148" s="143">
        <f t="shared" si="17"/>
        <v>4000</v>
      </c>
      <c r="N148" s="242">
        <f t="shared" si="17"/>
        <v>4000</v>
      </c>
      <c r="O148" s="242">
        <f t="shared" si="17"/>
        <v>7200</v>
      </c>
      <c r="P148" s="143">
        <f t="shared" si="17"/>
        <v>7200</v>
      </c>
      <c r="Q148" s="144">
        <f t="shared" si="17"/>
        <v>7200</v>
      </c>
      <c r="R148" s="143">
        <f t="shared" si="17"/>
        <v>9847.5300000000007</v>
      </c>
      <c r="S148" s="145">
        <f t="shared" si="17"/>
        <v>7200</v>
      </c>
      <c r="T148" s="145">
        <f t="shared" si="17"/>
        <v>5200</v>
      </c>
      <c r="U148" s="143">
        <f t="shared" si="17"/>
        <v>5200</v>
      </c>
      <c r="V148" s="145">
        <f t="shared" si="17"/>
        <v>3200</v>
      </c>
      <c r="W148" s="145">
        <f t="shared" si="17"/>
        <v>5200</v>
      </c>
      <c r="X148" s="143">
        <f t="shared" si="17"/>
        <v>5200</v>
      </c>
      <c r="Y148" s="146">
        <f t="shared" si="17"/>
        <v>5200</v>
      </c>
      <c r="Z148" s="146">
        <f t="shared" si="17"/>
        <v>4000</v>
      </c>
      <c r="AA148" s="143">
        <f t="shared" si="17"/>
        <v>4000</v>
      </c>
      <c r="AB148" s="147">
        <f t="shared" si="17"/>
        <v>4000</v>
      </c>
      <c r="AC148" s="148">
        <f>SUM(AC134:AC147)</f>
        <v>4000</v>
      </c>
      <c r="AD148" s="143">
        <f t="shared" ref="AD148:AR148" si="18">SUM(AD134:AD147)</f>
        <v>4000</v>
      </c>
      <c r="AE148" s="147">
        <f t="shared" si="18"/>
        <v>4000</v>
      </c>
      <c r="AF148" s="147">
        <f t="shared" si="18"/>
        <v>2000</v>
      </c>
      <c r="AG148" s="149">
        <f t="shared" si="18"/>
        <v>2000</v>
      </c>
      <c r="AH148" s="150">
        <f t="shared" si="18"/>
        <v>2000</v>
      </c>
      <c r="AI148" s="150">
        <f t="shared" si="18"/>
        <v>2000</v>
      </c>
      <c r="AJ148" s="150">
        <f t="shared" si="18"/>
        <v>4000</v>
      </c>
      <c r="AK148" s="150">
        <f t="shared" si="18"/>
        <v>4000</v>
      </c>
      <c r="AL148" s="151">
        <f t="shared" si="18"/>
        <v>4000</v>
      </c>
      <c r="AM148" s="151">
        <f t="shared" si="18"/>
        <v>2000</v>
      </c>
      <c r="AN148" s="152">
        <f t="shared" si="18"/>
        <v>2000</v>
      </c>
      <c r="AO148" s="149">
        <f>SUM(AO134:AO147)</f>
        <v>0</v>
      </c>
      <c r="AP148" s="149">
        <f t="shared" si="18"/>
        <v>2000</v>
      </c>
      <c r="AQ148" s="153">
        <f t="shared" si="18"/>
        <v>2000</v>
      </c>
      <c r="AR148" s="154">
        <f t="shared" si="18"/>
        <v>2000</v>
      </c>
      <c r="AS148" s="155">
        <f>SUM(AS133:AS141)</f>
        <v>974.36</v>
      </c>
      <c r="AT148" s="156">
        <f>SUM(AT134:AT147)</f>
        <v>4000</v>
      </c>
      <c r="AU148" s="157">
        <f>SUM(AU134:AU147)</f>
        <v>8000</v>
      </c>
      <c r="AV148" s="264">
        <v>0</v>
      </c>
    </row>
    <row r="149" spans="1:48" ht="9" customHeight="1" x14ac:dyDescent="0.25">
      <c r="A149" s="244"/>
      <c r="B149" s="94"/>
      <c r="C149" s="94"/>
      <c r="D149" s="94"/>
      <c r="E149" s="245"/>
      <c r="F149" s="245"/>
      <c r="G149" s="94"/>
      <c r="H149" s="246"/>
      <c r="I149" s="246"/>
      <c r="J149" s="94"/>
      <c r="K149" s="246"/>
      <c r="L149" s="246"/>
      <c r="M149" s="98"/>
      <c r="N149" s="246"/>
      <c r="O149" s="246"/>
      <c r="P149" s="98"/>
      <c r="Q149" s="99"/>
      <c r="R149" s="98"/>
      <c r="S149" s="121"/>
      <c r="T149" s="121"/>
      <c r="U149" s="98"/>
      <c r="V149" s="121"/>
      <c r="W149" s="121"/>
      <c r="X149" s="98"/>
      <c r="Y149" s="122"/>
      <c r="Z149" s="122"/>
      <c r="AA149" s="98"/>
      <c r="AB149" s="123"/>
      <c r="AC149" s="124"/>
      <c r="AD149" s="98"/>
      <c r="AE149" s="123"/>
      <c r="AF149" s="123"/>
      <c r="AG149" s="125"/>
      <c r="AH149" s="126"/>
      <c r="AI149" s="126"/>
      <c r="AJ149" s="126"/>
      <c r="AK149" s="126"/>
      <c r="AL149" s="127"/>
      <c r="AM149" s="127"/>
      <c r="AN149" s="128"/>
      <c r="AO149" s="125"/>
      <c r="AP149" s="125"/>
      <c r="AQ149" s="129"/>
      <c r="AR149" s="111"/>
      <c r="AS149" s="112"/>
      <c r="AT149" s="113"/>
      <c r="AU149" s="114"/>
      <c r="AV149" s="115"/>
    </row>
    <row r="150" spans="1:48" ht="21.75" customHeight="1" x14ac:dyDescent="0.25">
      <c r="A150" s="263" t="s">
        <v>135</v>
      </c>
      <c r="B150" s="94"/>
      <c r="C150" s="94"/>
      <c r="D150" s="94"/>
      <c r="E150" s="245"/>
      <c r="F150" s="245"/>
      <c r="G150" s="94"/>
      <c r="H150" s="246"/>
      <c r="I150" s="246"/>
      <c r="J150" s="94"/>
      <c r="K150" s="246"/>
      <c r="L150" s="246"/>
      <c r="M150" s="98"/>
      <c r="N150" s="246"/>
      <c r="O150" s="246"/>
      <c r="P150" s="98"/>
      <c r="Q150" s="99"/>
      <c r="R150" s="98"/>
      <c r="S150" s="121"/>
      <c r="T150" s="121"/>
      <c r="U150" s="98"/>
      <c r="V150" s="121"/>
      <c r="W150" s="121"/>
      <c r="X150" s="98"/>
      <c r="Y150" s="122"/>
      <c r="Z150" s="122"/>
      <c r="AA150" s="98"/>
      <c r="AB150" s="123"/>
      <c r="AC150" s="124"/>
      <c r="AD150" s="98"/>
      <c r="AE150" s="123"/>
      <c r="AF150" s="123"/>
      <c r="AG150" s="125"/>
      <c r="AH150" s="126"/>
      <c r="AI150" s="126"/>
      <c r="AJ150" s="126"/>
      <c r="AK150" s="126"/>
      <c r="AL150" s="127"/>
      <c r="AM150" s="127"/>
      <c r="AN150" s="128"/>
      <c r="AO150" s="125"/>
      <c r="AP150" s="125"/>
      <c r="AQ150" s="129"/>
      <c r="AR150" s="111"/>
      <c r="AS150" s="112"/>
      <c r="AT150" s="113"/>
      <c r="AU150" s="114"/>
      <c r="AV150" s="115"/>
    </row>
    <row r="151" spans="1:48" ht="15" customHeight="1" x14ac:dyDescent="0.25">
      <c r="A151" s="3" t="s">
        <v>136</v>
      </c>
      <c r="B151" s="94">
        <v>2250</v>
      </c>
      <c r="C151" s="94">
        <v>6600</v>
      </c>
      <c r="D151" s="94">
        <v>12600</v>
      </c>
      <c r="E151" s="95">
        <v>9600</v>
      </c>
      <c r="F151" s="95">
        <v>7800</v>
      </c>
      <c r="G151" s="120">
        <v>6000</v>
      </c>
      <c r="H151" s="96">
        <v>7200</v>
      </c>
      <c r="I151" s="96">
        <v>8400</v>
      </c>
      <c r="J151" s="97">
        <v>8400</v>
      </c>
      <c r="K151" s="96">
        <v>12000</v>
      </c>
      <c r="L151" s="96">
        <f>3600*3</f>
        <v>10800</v>
      </c>
      <c r="M151" s="98">
        <f>3600*3+1800</f>
        <v>12600</v>
      </c>
      <c r="N151" s="96">
        <f>3600*3+1500</f>
        <v>12300</v>
      </c>
      <c r="O151" s="96">
        <f>3600+1500+3600+3600+1200</f>
        <v>13500</v>
      </c>
      <c r="P151" s="98">
        <f>2400+3600+3600+3600</f>
        <v>13200</v>
      </c>
      <c r="Q151" s="99">
        <f>600+1500+1500+3300+1200</f>
        <v>8100</v>
      </c>
      <c r="R151" s="98">
        <v>8100</v>
      </c>
      <c r="S151" s="121">
        <f>1500+3600+1200</f>
        <v>6300</v>
      </c>
      <c r="T151" s="121">
        <v>5100</v>
      </c>
      <c r="U151" s="98">
        <v>5100</v>
      </c>
      <c r="V151" s="121">
        <v>4800</v>
      </c>
      <c r="W151" s="121">
        <v>3600</v>
      </c>
      <c r="X151" s="98">
        <v>3600</v>
      </c>
      <c r="Y151" s="122">
        <v>4200</v>
      </c>
      <c r="Z151" s="122">
        <v>8100</v>
      </c>
      <c r="AA151" s="98">
        <v>8100</v>
      </c>
      <c r="AB151" s="123">
        <v>12600</v>
      </c>
      <c r="AC151" s="124">
        <f>3*3600+2*1800</f>
        <v>14400</v>
      </c>
      <c r="AD151" s="98">
        <v>13800</v>
      </c>
      <c r="AE151" s="123">
        <v>12600</v>
      </c>
      <c r="AF151" s="123">
        <f>3*3600+1*1800</f>
        <v>12600</v>
      </c>
      <c r="AG151" s="125">
        <f>3*3600+1*1800</f>
        <v>12600</v>
      </c>
      <c r="AH151" s="126">
        <v>13800</v>
      </c>
      <c r="AI151" s="126">
        <v>7200</v>
      </c>
      <c r="AJ151" s="126">
        <v>8400</v>
      </c>
      <c r="AK151" s="126">
        <v>8400</v>
      </c>
      <c r="AL151" s="127">
        <v>3600</v>
      </c>
      <c r="AM151" s="127">
        <v>12600</v>
      </c>
      <c r="AN151" s="128">
        <v>15000</v>
      </c>
      <c r="AO151" s="125">
        <v>19500</v>
      </c>
      <c r="AP151" s="125">
        <v>11400</v>
      </c>
      <c r="AQ151" s="129">
        <f>(5*3600)+2700</f>
        <v>20700</v>
      </c>
      <c r="AR151" s="111">
        <f>(3*1800)+(2*3600)</f>
        <v>12600</v>
      </c>
      <c r="AS151" s="112">
        <v>11400</v>
      </c>
      <c r="AT151" s="113">
        <f>(3*1800)+(2*3600)</f>
        <v>12600</v>
      </c>
      <c r="AU151" s="114">
        <v>8000</v>
      </c>
      <c r="AV151" s="261" t="s">
        <v>137</v>
      </c>
    </row>
    <row r="152" spans="1:48" ht="15" customHeight="1" x14ac:dyDescent="0.25">
      <c r="A152" s="3" t="s">
        <v>138</v>
      </c>
      <c r="B152" s="94">
        <v>2000</v>
      </c>
      <c r="C152" s="94">
        <v>4500</v>
      </c>
      <c r="D152" s="94"/>
      <c r="E152" s="95">
        <v>2000</v>
      </c>
      <c r="F152" s="95">
        <v>2000</v>
      </c>
      <c r="G152" s="120">
        <v>2000</v>
      </c>
      <c r="H152" s="96">
        <v>2000</v>
      </c>
      <c r="I152" s="96">
        <v>2000</v>
      </c>
      <c r="J152" s="97">
        <v>2000</v>
      </c>
      <c r="K152" s="96">
        <v>2000</v>
      </c>
      <c r="L152" s="96">
        <v>2000</v>
      </c>
      <c r="M152" s="98">
        <v>2000</v>
      </c>
      <c r="N152" s="96">
        <v>2000</v>
      </c>
      <c r="O152" s="96">
        <v>0</v>
      </c>
      <c r="P152" s="98"/>
      <c r="Q152" s="99">
        <v>2000</v>
      </c>
      <c r="R152" s="98">
        <v>2000</v>
      </c>
      <c r="S152" s="121">
        <v>2000</v>
      </c>
      <c r="T152" s="121">
        <v>2000</v>
      </c>
      <c r="U152" s="98">
        <v>2000</v>
      </c>
      <c r="V152" s="121">
        <v>2000</v>
      </c>
      <c r="W152" s="121">
        <v>2000</v>
      </c>
      <c r="X152" s="98">
        <v>2000</v>
      </c>
      <c r="Y152" s="122">
        <v>2000</v>
      </c>
      <c r="Z152" s="122"/>
      <c r="AA152" s="98"/>
      <c r="AB152" s="123">
        <v>2000</v>
      </c>
      <c r="AC152" s="124">
        <v>3000</v>
      </c>
      <c r="AD152" s="98">
        <v>3000</v>
      </c>
      <c r="AE152" s="123">
        <v>2000</v>
      </c>
      <c r="AF152" s="123">
        <v>3000</v>
      </c>
      <c r="AG152" s="125">
        <v>2000</v>
      </c>
      <c r="AH152" s="126">
        <v>2000</v>
      </c>
      <c r="AI152" s="126">
        <v>2000</v>
      </c>
      <c r="AJ152" s="126">
        <v>2000</v>
      </c>
      <c r="AK152" s="126">
        <v>2000</v>
      </c>
      <c r="AL152" s="127">
        <v>2000</v>
      </c>
      <c r="AM152" s="127">
        <v>2000</v>
      </c>
      <c r="AN152" s="128">
        <v>2000</v>
      </c>
      <c r="AO152" s="125">
        <v>2000</v>
      </c>
      <c r="AP152" s="125">
        <v>2000</v>
      </c>
      <c r="AQ152" s="129">
        <v>2000</v>
      </c>
      <c r="AR152" s="111">
        <v>2000</v>
      </c>
      <c r="AS152" s="112">
        <v>2000</v>
      </c>
      <c r="AT152" s="113">
        <v>2000</v>
      </c>
      <c r="AU152" s="114">
        <v>2000</v>
      </c>
      <c r="AV152" s="261" t="s">
        <v>139</v>
      </c>
    </row>
    <row r="153" spans="1:48" ht="15" customHeight="1" x14ac:dyDescent="0.25">
      <c r="A153" s="3" t="s">
        <v>140</v>
      </c>
      <c r="B153" s="94">
        <v>500</v>
      </c>
      <c r="C153" s="94">
        <v>500</v>
      </c>
      <c r="D153" s="94">
        <v>500</v>
      </c>
      <c r="E153" s="95">
        <v>500</v>
      </c>
      <c r="F153" s="95">
        <v>500</v>
      </c>
      <c r="G153" s="120">
        <v>500</v>
      </c>
      <c r="H153" s="96">
        <v>500</v>
      </c>
      <c r="I153" s="96">
        <v>500</v>
      </c>
      <c r="J153" s="97">
        <v>500</v>
      </c>
      <c r="K153" s="96">
        <v>500</v>
      </c>
      <c r="L153" s="96">
        <v>500</v>
      </c>
      <c r="M153" s="98">
        <v>500</v>
      </c>
      <c r="N153" s="96">
        <v>500</v>
      </c>
      <c r="O153" s="96">
        <v>500</v>
      </c>
      <c r="P153" s="98">
        <v>500</v>
      </c>
      <c r="Q153" s="99">
        <v>1500</v>
      </c>
      <c r="R153" s="98">
        <v>1500</v>
      </c>
      <c r="S153" s="121">
        <v>1500</v>
      </c>
      <c r="T153" s="121">
        <v>1500</v>
      </c>
      <c r="U153" s="98">
        <v>1500</v>
      </c>
      <c r="V153" s="121">
        <v>1500</v>
      </c>
      <c r="W153" s="121">
        <v>1500</v>
      </c>
      <c r="X153" s="98">
        <v>1500</v>
      </c>
      <c r="Y153" s="122">
        <v>1500</v>
      </c>
      <c r="Z153" s="122">
        <v>1500</v>
      </c>
      <c r="AA153" s="98">
        <v>1500</v>
      </c>
      <c r="AB153" s="123">
        <v>1500</v>
      </c>
      <c r="AC153" s="124">
        <v>1500</v>
      </c>
      <c r="AD153" s="98">
        <v>1500</v>
      </c>
      <c r="AE153" s="123">
        <v>1500</v>
      </c>
      <c r="AF153" s="123">
        <v>1500</v>
      </c>
      <c r="AG153" s="125">
        <v>2000</v>
      </c>
      <c r="AH153" s="126">
        <v>2000</v>
      </c>
      <c r="AI153" s="126">
        <v>2000</v>
      </c>
      <c r="AJ153" s="126">
        <v>2000</v>
      </c>
      <c r="AK153" s="126">
        <v>2000</v>
      </c>
      <c r="AL153" s="127">
        <v>2000</v>
      </c>
      <c r="AM153" s="127">
        <v>2000</v>
      </c>
      <c r="AN153" s="128">
        <v>2000</v>
      </c>
      <c r="AO153" s="125">
        <v>2000</v>
      </c>
      <c r="AP153" s="125">
        <v>2000</v>
      </c>
      <c r="AQ153" s="129">
        <v>2000</v>
      </c>
      <c r="AR153" s="111">
        <v>2000</v>
      </c>
      <c r="AS153" s="112"/>
      <c r="AT153" s="113">
        <v>2000</v>
      </c>
      <c r="AU153" s="114">
        <v>3000</v>
      </c>
      <c r="AV153" s="115">
        <v>2000</v>
      </c>
    </row>
    <row r="154" spans="1:48" ht="15" customHeight="1" x14ac:dyDescent="0.25">
      <c r="A154" s="3" t="s">
        <v>141</v>
      </c>
      <c r="B154" s="94"/>
      <c r="C154" s="94"/>
      <c r="D154" s="94"/>
      <c r="E154" s="95"/>
      <c r="F154" s="95"/>
      <c r="G154" s="120"/>
      <c r="H154" s="96"/>
      <c r="I154" s="96"/>
      <c r="J154" s="97"/>
      <c r="K154" s="96"/>
      <c r="L154" s="96"/>
      <c r="M154" s="98"/>
      <c r="N154" s="96"/>
      <c r="O154" s="96">
        <v>500</v>
      </c>
      <c r="P154" s="98">
        <v>500</v>
      </c>
      <c r="Q154" s="99">
        <v>500</v>
      </c>
      <c r="R154" s="98">
        <v>500</v>
      </c>
      <c r="S154" s="121">
        <v>500</v>
      </c>
      <c r="T154" s="121">
        <v>1000</v>
      </c>
      <c r="U154" s="98">
        <v>1000</v>
      </c>
      <c r="V154" s="121">
        <v>1000</v>
      </c>
      <c r="W154" s="121">
        <v>1000</v>
      </c>
      <c r="X154" s="98">
        <v>1000</v>
      </c>
      <c r="Y154" s="122">
        <v>1000</v>
      </c>
      <c r="Z154" s="122">
        <v>1000</v>
      </c>
      <c r="AA154" s="98">
        <v>1000</v>
      </c>
      <c r="AB154" s="123">
        <v>1000</v>
      </c>
      <c r="AC154" s="124">
        <v>1000</v>
      </c>
      <c r="AD154" s="98">
        <v>1000</v>
      </c>
      <c r="AE154" s="123">
        <v>1000</v>
      </c>
      <c r="AF154" s="123">
        <v>1000</v>
      </c>
      <c r="AG154" s="125">
        <v>1000</v>
      </c>
      <c r="AH154" s="126">
        <v>1000</v>
      </c>
      <c r="AI154" s="126">
        <v>1000</v>
      </c>
      <c r="AJ154" s="126">
        <v>1000</v>
      </c>
      <c r="AK154" s="126">
        <v>1000</v>
      </c>
      <c r="AL154" s="127">
        <v>1000</v>
      </c>
      <c r="AM154" s="127">
        <v>1000</v>
      </c>
      <c r="AN154" s="128">
        <v>1000</v>
      </c>
      <c r="AO154" s="125">
        <v>1000</v>
      </c>
      <c r="AP154" s="125">
        <v>1000</v>
      </c>
      <c r="AQ154" s="129">
        <v>1000</v>
      </c>
      <c r="AR154" s="111">
        <v>1000</v>
      </c>
      <c r="AS154" s="112">
        <v>1000</v>
      </c>
      <c r="AT154" s="113">
        <v>1000</v>
      </c>
      <c r="AU154" s="114">
        <v>1000</v>
      </c>
      <c r="AV154" s="115">
        <v>1000</v>
      </c>
    </row>
    <row r="155" spans="1:48" ht="15" customHeight="1" x14ac:dyDescent="0.25">
      <c r="A155" s="3" t="s">
        <v>142</v>
      </c>
      <c r="B155" s="94"/>
      <c r="C155" s="94"/>
      <c r="D155" s="94"/>
      <c r="E155" s="95"/>
      <c r="F155" s="95"/>
      <c r="G155" s="120"/>
      <c r="H155" s="96"/>
      <c r="I155" s="96"/>
      <c r="J155" s="97"/>
      <c r="K155" s="96"/>
      <c r="L155" s="96"/>
      <c r="M155" s="98"/>
      <c r="N155" s="96"/>
      <c r="O155" s="96">
        <v>500</v>
      </c>
      <c r="P155" s="98"/>
      <c r="Q155" s="99">
        <v>100</v>
      </c>
      <c r="R155" s="98"/>
      <c r="S155" s="121">
        <v>100</v>
      </c>
      <c r="T155" s="121">
        <v>100</v>
      </c>
      <c r="U155" s="98"/>
      <c r="V155" s="121">
        <v>100</v>
      </c>
      <c r="W155" s="121">
        <v>100</v>
      </c>
      <c r="X155" s="98"/>
      <c r="Y155" s="122">
        <v>100</v>
      </c>
      <c r="Z155" s="122">
        <v>100</v>
      </c>
      <c r="AA155" s="98"/>
      <c r="AB155" s="123">
        <v>100</v>
      </c>
      <c r="AC155" s="124">
        <v>100</v>
      </c>
      <c r="AD155" s="98"/>
      <c r="AE155" s="123">
        <v>100</v>
      </c>
      <c r="AF155" s="123">
        <v>100</v>
      </c>
      <c r="AG155" s="125">
        <v>100</v>
      </c>
      <c r="AH155" s="126"/>
      <c r="AI155" s="126">
        <v>100</v>
      </c>
      <c r="AJ155" s="126">
        <v>100</v>
      </c>
      <c r="AK155" s="126">
        <v>147.83000000000001</v>
      </c>
      <c r="AL155" s="127">
        <v>100</v>
      </c>
      <c r="AM155" s="127">
        <v>100</v>
      </c>
      <c r="AN155" s="128"/>
      <c r="AO155" s="125"/>
      <c r="AP155" s="125">
        <v>100</v>
      </c>
      <c r="AQ155" s="129">
        <v>100</v>
      </c>
      <c r="AR155" s="111">
        <v>100</v>
      </c>
      <c r="AS155" s="112"/>
      <c r="AT155" s="113">
        <v>100</v>
      </c>
      <c r="AU155" s="114">
        <v>100</v>
      </c>
      <c r="AV155" s="115">
        <v>100</v>
      </c>
    </row>
    <row r="156" spans="1:48" ht="15" hidden="1" customHeight="1" x14ac:dyDescent="0.25">
      <c r="A156" s="3" t="s">
        <v>143</v>
      </c>
      <c r="B156" s="94"/>
      <c r="C156" s="94"/>
      <c r="D156" s="94">
        <v>4000</v>
      </c>
      <c r="E156" s="95"/>
      <c r="F156" s="95">
        <v>500</v>
      </c>
      <c r="G156" s="120">
        <v>500</v>
      </c>
      <c r="H156" s="96">
        <v>1500</v>
      </c>
      <c r="I156" s="96">
        <v>1500</v>
      </c>
      <c r="J156" s="97">
        <v>1500</v>
      </c>
      <c r="K156" s="96"/>
      <c r="L156" s="96"/>
      <c r="M156" s="98"/>
      <c r="N156" s="96"/>
      <c r="O156" s="96"/>
      <c r="P156" s="98"/>
      <c r="Q156" s="99"/>
      <c r="R156" s="98"/>
      <c r="S156" s="121"/>
      <c r="T156" s="121"/>
      <c r="U156" s="98"/>
      <c r="V156" s="121"/>
      <c r="W156" s="121"/>
      <c r="X156" s="98"/>
      <c r="Y156" s="122"/>
      <c r="Z156" s="122"/>
      <c r="AA156" s="98"/>
      <c r="AB156" s="123"/>
      <c r="AC156" s="124"/>
      <c r="AD156" s="98"/>
      <c r="AE156" s="265"/>
      <c r="AF156" s="123"/>
      <c r="AG156" s="266"/>
      <c r="AH156" s="267"/>
      <c r="AI156" s="267"/>
      <c r="AJ156" s="267"/>
      <c r="AK156" s="267"/>
      <c r="AL156" s="268"/>
      <c r="AM156" s="268"/>
      <c r="AN156" s="269"/>
      <c r="AO156" s="270"/>
      <c r="AP156" s="270"/>
      <c r="AQ156" s="110"/>
      <c r="AR156" s="111"/>
      <c r="AS156" s="112"/>
      <c r="AT156" s="113"/>
      <c r="AU156" s="114"/>
      <c r="AV156" s="115"/>
    </row>
    <row r="157" spans="1:48" ht="15" hidden="1" customHeight="1" x14ac:dyDescent="0.25">
      <c r="A157" s="3" t="s">
        <v>144</v>
      </c>
      <c r="B157" s="94"/>
      <c r="C157" s="94"/>
      <c r="D157" s="94"/>
      <c r="E157" s="95"/>
      <c r="F157" s="95"/>
      <c r="G157" s="120"/>
      <c r="H157" s="96"/>
      <c r="I157" s="96"/>
      <c r="J157" s="97"/>
      <c r="K157" s="96"/>
      <c r="L157" s="96"/>
      <c r="M157" s="98"/>
      <c r="N157" s="96"/>
      <c r="O157" s="96"/>
      <c r="P157" s="98"/>
      <c r="Q157" s="99"/>
      <c r="R157" s="100"/>
      <c r="S157" s="101"/>
      <c r="T157" s="101"/>
      <c r="U157" s="98"/>
      <c r="V157" s="99"/>
      <c r="W157" s="99"/>
      <c r="X157" s="98"/>
      <c r="Y157" s="271"/>
      <c r="Z157" s="271"/>
      <c r="AA157" s="98"/>
      <c r="AB157" s="272"/>
      <c r="AC157" s="273"/>
      <c r="AD157" s="274"/>
      <c r="AE157" s="265"/>
      <c r="AF157" s="272"/>
      <c r="AG157" s="106">
        <v>5000</v>
      </c>
      <c r="AH157" s="267">
        <v>5000</v>
      </c>
      <c r="AI157" s="267">
        <v>5000</v>
      </c>
      <c r="AJ157" s="275"/>
      <c r="AK157" s="275"/>
      <c r="AL157" s="276"/>
      <c r="AM157" s="276"/>
      <c r="AN157" s="277"/>
      <c r="AO157" s="266"/>
      <c r="AP157" s="266"/>
      <c r="AQ157" s="129"/>
      <c r="AR157" s="111"/>
      <c r="AS157" s="112"/>
      <c r="AT157" s="113"/>
      <c r="AU157" s="114"/>
      <c r="AV157" s="115"/>
    </row>
    <row r="158" spans="1:48" ht="15" customHeight="1" x14ac:dyDescent="0.25">
      <c r="A158" s="138" t="s">
        <v>145</v>
      </c>
      <c r="B158" s="94"/>
      <c r="C158" s="94"/>
      <c r="D158" s="94"/>
      <c r="E158" s="95"/>
      <c r="F158" s="95"/>
      <c r="G158" s="120"/>
      <c r="H158" s="96"/>
      <c r="I158" s="96"/>
      <c r="J158" s="97"/>
      <c r="K158" s="96"/>
      <c r="L158" s="96"/>
      <c r="M158" s="98"/>
      <c r="N158" s="96"/>
      <c r="O158" s="96"/>
      <c r="P158" s="98"/>
      <c r="Q158" s="99"/>
      <c r="R158" s="100"/>
      <c r="S158" s="101"/>
      <c r="T158" s="101"/>
      <c r="U158" s="98"/>
      <c r="V158" s="99"/>
      <c r="W158" s="99"/>
      <c r="X158" s="98"/>
      <c r="Y158" s="271"/>
      <c r="Z158" s="271"/>
      <c r="AA158" s="98">
        <f>SUM(AA151:AA157)</f>
        <v>10600</v>
      </c>
      <c r="AB158" s="98">
        <f t="shared" ref="AB158:AP158" si="19">SUM(AB151:AB157)</f>
        <v>17200</v>
      </c>
      <c r="AC158" s="98">
        <f t="shared" si="19"/>
        <v>20000</v>
      </c>
      <c r="AD158" s="143">
        <f t="shared" si="19"/>
        <v>19300</v>
      </c>
      <c r="AE158" s="278">
        <f t="shared" si="19"/>
        <v>17200</v>
      </c>
      <c r="AF158" s="278">
        <f t="shared" si="19"/>
        <v>18200</v>
      </c>
      <c r="AG158" s="279">
        <f t="shared" si="19"/>
        <v>22700</v>
      </c>
      <c r="AH158" s="280">
        <f t="shared" si="19"/>
        <v>23800</v>
      </c>
      <c r="AI158" s="280">
        <f t="shared" si="19"/>
        <v>17300</v>
      </c>
      <c r="AJ158" s="281">
        <f t="shared" si="19"/>
        <v>13500</v>
      </c>
      <c r="AK158" s="280">
        <f t="shared" si="19"/>
        <v>13547.83</v>
      </c>
      <c r="AL158" s="282">
        <f t="shared" si="19"/>
        <v>8700</v>
      </c>
      <c r="AM158" s="282">
        <f t="shared" si="19"/>
        <v>17700</v>
      </c>
      <c r="AN158" s="283">
        <f>SUM(AN151:AN157)</f>
        <v>20000</v>
      </c>
      <c r="AO158" s="284">
        <f>SUM(AO151:AO157)</f>
        <v>24500</v>
      </c>
      <c r="AP158" s="284">
        <f t="shared" si="19"/>
        <v>16500</v>
      </c>
      <c r="AQ158" s="153">
        <f>SUM(AQ151:AQ157)</f>
        <v>25800</v>
      </c>
      <c r="AR158" s="154">
        <f>SUM(AR151:AR157)</f>
        <v>17700</v>
      </c>
      <c r="AS158" s="155">
        <f>SUM(AS151:AS155)</f>
        <v>14400</v>
      </c>
      <c r="AT158" s="156">
        <f>SUM(AT151:AT157)</f>
        <v>17700</v>
      </c>
      <c r="AU158" s="157">
        <f>SUM(AU151:AU157)</f>
        <v>14100</v>
      </c>
      <c r="AV158" s="115"/>
    </row>
    <row r="159" spans="1:48" ht="5.0999999999999996" customHeight="1" x14ac:dyDescent="0.25">
      <c r="A159" s="138"/>
      <c r="B159" s="94"/>
      <c r="C159" s="94"/>
      <c r="D159" s="94"/>
      <c r="E159" s="95"/>
      <c r="F159" s="95"/>
      <c r="G159" s="120"/>
      <c r="H159" s="96"/>
      <c r="I159" s="96"/>
      <c r="J159" s="97"/>
      <c r="K159" s="96"/>
      <c r="L159" s="96"/>
      <c r="M159" s="98"/>
      <c r="N159" s="96"/>
      <c r="O159" s="96"/>
      <c r="P159" s="98"/>
      <c r="Q159" s="99"/>
      <c r="R159" s="100"/>
      <c r="S159" s="101"/>
      <c r="T159" s="101"/>
      <c r="U159" s="98"/>
      <c r="V159" s="99"/>
      <c r="W159" s="99"/>
      <c r="X159" s="98"/>
      <c r="Y159" s="271"/>
      <c r="Z159" s="271"/>
      <c r="AA159" s="98"/>
      <c r="AB159" s="98"/>
      <c r="AC159" s="98"/>
      <c r="AD159" s="98"/>
      <c r="AE159" s="265"/>
      <c r="AF159" s="265"/>
      <c r="AG159" s="106"/>
      <c r="AH159" s="267"/>
      <c r="AI159" s="267"/>
      <c r="AJ159" s="275"/>
      <c r="AK159" s="267"/>
      <c r="AL159" s="276"/>
      <c r="AM159" s="276"/>
      <c r="AN159" s="277"/>
      <c r="AO159" s="266"/>
      <c r="AP159" s="266"/>
      <c r="AQ159" s="129"/>
      <c r="AR159" s="111"/>
      <c r="AS159" s="112"/>
      <c r="AT159" s="113"/>
      <c r="AU159" s="114"/>
      <c r="AV159" s="115"/>
    </row>
    <row r="160" spans="1:48" ht="15" hidden="1" customHeight="1" x14ac:dyDescent="0.25">
      <c r="A160" s="93" t="s">
        <v>146</v>
      </c>
      <c r="B160" s="94"/>
      <c r="C160" s="94"/>
      <c r="D160" s="94"/>
      <c r="E160" s="95"/>
      <c r="F160" s="95"/>
      <c r="G160" s="120"/>
      <c r="H160" s="96"/>
      <c r="I160" s="96"/>
      <c r="J160" s="97"/>
      <c r="K160" s="96"/>
      <c r="L160" s="96"/>
      <c r="M160" s="98"/>
      <c r="N160" s="96"/>
      <c r="O160" s="96"/>
      <c r="P160" s="98"/>
      <c r="Q160" s="99"/>
      <c r="R160" s="100"/>
      <c r="S160" s="101"/>
      <c r="T160" s="101"/>
      <c r="U160" s="98"/>
      <c r="V160" s="99"/>
      <c r="W160" s="99"/>
      <c r="X160" s="98"/>
      <c r="Y160" s="271"/>
      <c r="Z160" s="271"/>
      <c r="AA160" s="98"/>
      <c r="AB160" s="272"/>
      <c r="AC160" s="273"/>
      <c r="AD160" s="98"/>
      <c r="AE160" s="104"/>
      <c r="AF160" s="104"/>
      <c r="AG160" s="106"/>
      <c r="AH160" s="107"/>
      <c r="AI160" s="107"/>
      <c r="AJ160" s="107"/>
      <c r="AK160" s="107"/>
      <c r="AL160" s="108"/>
      <c r="AM160" s="108"/>
      <c r="AN160" s="109"/>
      <c r="AO160" s="106"/>
      <c r="AP160" s="106"/>
      <c r="AQ160" s="110"/>
      <c r="AR160" s="111"/>
      <c r="AS160" s="112"/>
      <c r="AT160" s="113"/>
      <c r="AU160" s="114"/>
      <c r="AV160" s="115"/>
    </row>
    <row r="161" spans="1:48" ht="15" hidden="1" customHeight="1" x14ac:dyDescent="0.25">
      <c r="A161" s="119" t="s">
        <v>147</v>
      </c>
      <c r="B161" s="94"/>
      <c r="C161" s="94"/>
      <c r="D161" s="94"/>
      <c r="E161" s="95"/>
      <c r="F161" s="95"/>
      <c r="G161" s="120"/>
      <c r="H161" s="96"/>
      <c r="I161" s="96"/>
      <c r="J161" s="97"/>
      <c r="K161" s="96"/>
      <c r="L161" s="96"/>
      <c r="M161" s="98"/>
      <c r="N161" s="96"/>
      <c r="O161" s="96">
        <f>O15</f>
        <v>10000</v>
      </c>
      <c r="P161" s="98">
        <v>10000</v>
      </c>
      <c r="Q161" s="99">
        <f>Q15</f>
        <v>10000</v>
      </c>
      <c r="R161" s="98">
        <v>10000</v>
      </c>
      <c r="S161" s="121">
        <f>S15</f>
        <v>0</v>
      </c>
      <c r="T161" s="121"/>
      <c r="U161" s="98"/>
      <c r="V161" s="121"/>
      <c r="W161" s="121"/>
      <c r="X161" s="98"/>
      <c r="Y161" s="122"/>
      <c r="Z161" s="122"/>
      <c r="AA161" s="98"/>
      <c r="AB161" s="123"/>
      <c r="AC161" s="124"/>
      <c r="AD161" s="98"/>
      <c r="AE161" s="123"/>
      <c r="AF161" s="123"/>
      <c r="AG161" s="125"/>
      <c r="AH161" s="126"/>
      <c r="AI161" s="126"/>
      <c r="AJ161" s="126"/>
      <c r="AK161" s="126"/>
      <c r="AL161" s="127"/>
      <c r="AM161" s="127"/>
      <c r="AN161" s="128"/>
      <c r="AO161" s="125"/>
      <c r="AP161" s="125"/>
      <c r="AQ161" s="129"/>
      <c r="AR161" s="111"/>
      <c r="AS161" s="112"/>
      <c r="AT161" s="113"/>
      <c r="AU161" s="114"/>
      <c r="AV161" s="115"/>
    </row>
    <row r="162" spans="1:48" ht="15" hidden="1" customHeight="1" x14ac:dyDescent="0.25">
      <c r="A162" s="119" t="s">
        <v>148</v>
      </c>
      <c r="B162" s="94">
        <v>12000</v>
      </c>
      <c r="C162" s="94"/>
      <c r="D162" s="94">
        <v>12000</v>
      </c>
      <c r="E162" s="95"/>
      <c r="F162" s="95"/>
      <c r="G162" s="120">
        <v>32000</v>
      </c>
      <c r="H162" s="96"/>
      <c r="I162" s="96">
        <v>40000</v>
      </c>
      <c r="J162" s="97">
        <v>40000</v>
      </c>
      <c r="K162" s="96"/>
      <c r="L162" s="96">
        <v>20000</v>
      </c>
      <c r="M162" s="98">
        <v>24000</v>
      </c>
      <c r="N162" s="96"/>
      <c r="O162" s="96">
        <f>O16</f>
        <v>12000</v>
      </c>
      <c r="P162" s="98">
        <v>18000</v>
      </c>
      <c r="Q162" s="99">
        <f>Q16</f>
        <v>12000</v>
      </c>
      <c r="R162" s="98">
        <v>12000</v>
      </c>
      <c r="S162" s="121">
        <v>5000</v>
      </c>
      <c r="T162" s="121">
        <f>T16</f>
        <v>6000</v>
      </c>
      <c r="U162" s="98">
        <f>U16</f>
        <v>6000</v>
      </c>
      <c r="V162" s="121"/>
      <c r="W162" s="121"/>
      <c r="X162" s="98">
        <f>X16</f>
        <v>0</v>
      </c>
      <c r="Y162" s="122"/>
      <c r="Z162" s="122"/>
      <c r="AA162" s="98">
        <f>AA16</f>
        <v>0</v>
      </c>
      <c r="AB162" s="123"/>
      <c r="AC162" s="124"/>
      <c r="AD162" s="98">
        <f>AD16</f>
        <v>0</v>
      </c>
      <c r="AE162" s="123"/>
      <c r="AF162" s="123"/>
      <c r="AG162" s="125"/>
      <c r="AH162" s="126"/>
      <c r="AI162" s="126"/>
      <c r="AJ162" s="126"/>
      <c r="AK162" s="126"/>
      <c r="AL162" s="127"/>
      <c r="AM162" s="127"/>
      <c r="AN162" s="128"/>
      <c r="AO162" s="125"/>
      <c r="AP162" s="125"/>
      <c r="AQ162" s="129"/>
      <c r="AR162" s="111"/>
      <c r="AS162" s="112"/>
      <c r="AT162" s="113"/>
      <c r="AU162" s="114"/>
      <c r="AV162" s="115"/>
    </row>
    <row r="163" spans="1:48" ht="15" hidden="1" customHeight="1" x14ac:dyDescent="0.25">
      <c r="A163" s="119" t="s">
        <v>149</v>
      </c>
      <c r="B163" s="94"/>
      <c r="C163" s="94"/>
      <c r="D163" s="94"/>
      <c r="E163" s="95"/>
      <c r="F163" s="95"/>
      <c r="G163" s="120"/>
      <c r="H163" s="96"/>
      <c r="I163" s="96"/>
      <c r="J163" s="97">
        <v>8478</v>
      </c>
      <c r="K163" s="96"/>
      <c r="L163" s="96">
        <f>32500+2928*12</f>
        <v>67636</v>
      </c>
      <c r="M163" s="98">
        <v>73428</v>
      </c>
      <c r="N163" s="96">
        <v>55280</v>
      </c>
      <c r="O163" s="96">
        <f>O17</f>
        <v>75280</v>
      </c>
      <c r="P163" s="98">
        <v>77973</v>
      </c>
      <c r="Q163" s="99">
        <f>Q17</f>
        <v>60019</v>
      </c>
      <c r="R163" s="98">
        <f>15616+22608+14595</f>
        <v>52819</v>
      </c>
      <c r="S163" s="121">
        <f>S17</f>
        <v>0</v>
      </c>
      <c r="T163" s="121">
        <f>T17</f>
        <v>27676</v>
      </c>
      <c r="U163" s="98">
        <f>U17</f>
        <v>28632</v>
      </c>
      <c r="V163" s="121">
        <f>V17</f>
        <v>0</v>
      </c>
      <c r="W163" s="121">
        <f>W17</f>
        <v>0</v>
      </c>
      <c r="X163" s="98">
        <f>X17</f>
        <v>20061</v>
      </c>
      <c r="Y163" s="122">
        <f>Y17</f>
        <v>0</v>
      </c>
      <c r="Z163" s="122">
        <f>Z17</f>
        <v>11490</v>
      </c>
      <c r="AA163" s="98">
        <f>AA17</f>
        <v>11490</v>
      </c>
      <c r="AB163" s="123">
        <f>AB17</f>
        <v>0</v>
      </c>
      <c r="AC163" s="124">
        <f>AC17</f>
        <v>2900</v>
      </c>
      <c r="AD163" s="98">
        <f>AD17</f>
        <v>2919</v>
      </c>
      <c r="AE163" s="123">
        <f t="shared" ref="AE163:AP163" si="20">AE17</f>
        <v>0</v>
      </c>
      <c r="AF163" s="123">
        <f t="shared" si="20"/>
        <v>0</v>
      </c>
      <c r="AG163" s="125">
        <f t="shared" si="20"/>
        <v>0</v>
      </c>
      <c r="AH163" s="126">
        <f t="shared" si="20"/>
        <v>0</v>
      </c>
      <c r="AI163" s="126">
        <f t="shared" si="20"/>
        <v>0</v>
      </c>
      <c r="AJ163" s="126">
        <f t="shared" si="20"/>
        <v>0</v>
      </c>
      <c r="AK163" s="126">
        <f t="shared" si="20"/>
        <v>0</v>
      </c>
      <c r="AL163" s="127">
        <f t="shared" si="20"/>
        <v>0</v>
      </c>
      <c r="AM163" s="127">
        <f t="shared" si="20"/>
        <v>0</v>
      </c>
      <c r="AN163" s="128">
        <f t="shared" si="20"/>
        <v>0</v>
      </c>
      <c r="AO163" s="125">
        <f t="shared" si="20"/>
        <v>0</v>
      </c>
      <c r="AP163" s="125">
        <f t="shared" si="20"/>
        <v>0</v>
      </c>
      <c r="AQ163" s="129"/>
      <c r="AR163" s="111"/>
      <c r="AS163" s="112"/>
      <c r="AT163" s="113"/>
      <c r="AU163" s="114"/>
      <c r="AV163" s="115"/>
    </row>
    <row r="164" spans="1:48" ht="15" hidden="1" customHeight="1" x14ac:dyDescent="0.25">
      <c r="A164" s="119" t="s">
        <v>150</v>
      </c>
      <c r="E164" s="285"/>
      <c r="F164" s="285"/>
      <c r="H164" s="3"/>
      <c r="I164" s="3"/>
      <c r="J164" s="131"/>
      <c r="K164" s="3"/>
      <c r="L164" s="3"/>
      <c r="M164" s="98"/>
      <c r="N164" s="96"/>
      <c r="O164" s="96"/>
      <c r="P164" s="98"/>
      <c r="Q164" s="99"/>
      <c r="R164" s="98"/>
      <c r="S164" s="121">
        <f>S18</f>
        <v>0</v>
      </c>
      <c r="T164" s="121"/>
      <c r="U164" s="98"/>
      <c r="V164" s="121"/>
      <c r="W164" s="121"/>
      <c r="X164" s="98"/>
      <c r="Y164" s="122"/>
      <c r="Z164" s="122"/>
      <c r="AA164" s="98"/>
      <c r="AB164" s="123"/>
      <c r="AC164" s="124">
        <v>10000</v>
      </c>
      <c r="AD164" s="98"/>
      <c r="AE164" s="123"/>
      <c r="AF164" s="123"/>
      <c r="AG164" s="125"/>
      <c r="AH164" s="126">
        <v>10000</v>
      </c>
      <c r="AI164" s="126"/>
      <c r="AJ164" s="126"/>
      <c r="AK164" s="126">
        <v>14000</v>
      </c>
      <c r="AL164" s="127"/>
      <c r="AM164" s="127"/>
      <c r="AN164" s="128">
        <v>10000</v>
      </c>
      <c r="AO164" s="125">
        <v>16000</v>
      </c>
      <c r="AP164" s="125"/>
      <c r="AQ164" s="129"/>
      <c r="AR164" s="111"/>
      <c r="AS164" s="112">
        <v>12000</v>
      </c>
      <c r="AT164" s="113"/>
      <c r="AU164" s="114"/>
      <c r="AV164" s="115"/>
    </row>
    <row r="165" spans="1:48" s="159" customFormat="1" ht="15" hidden="1" customHeight="1" x14ac:dyDescent="0.25">
      <c r="A165" s="138" t="s">
        <v>151</v>
      </c>
      <c r="B165" s="142">
        <f t="shared" ref="B165:L165" si="21">SUM(B161:B163)</f>
        <v>12000</v>
      </c>
      <c r="C165" s="142">
        <f t="shared" si="21"/>
        <v>0</v>
      </c>
      <c r="D165" s="142">
        <f t="shared" si="21"/>
        <v>12000</v>
      </c>
      <c r="E165" s="262">
        <f t="shared" si="21"/>
        <v>0</v>
      </c>
      <c r="F165" s="262">
        <f t="shared" si="21"/>
        <v>0</v>
      </c>
      <c r="G165" s="142">
        <f t="shared" si="21"/>
        <v>32000</v>
      </c>
      <c r="H165" s="163">
        <f t="shared" si="21"/>
        <v>0</v>
      </c>
      <c r="I165" s="163">
        <f t="shared" si="21"/>
        <v>40000</v>
      </c>
      <c r="J165" s="142">
        <f t="shared" si="21"/>
        <v>48478</v>
      </c>
      <c r="K165" s="163">
        <f t="shared" si="21"/>
        <v>0</v>
      </c>
      <c r="L165" s="163">
        <f t="shared" si="21"/>
        <v>87636</v>
      </c>
      <c r="M165" s="143">
        <f>SUM(M161:M164)</f>
        <v>97428</v>
      </c>
      <c r="N165" s="163">
        <f>SUM(N161:N164)</f>
        <v>55280</v>
      </c>
      <c r="O165" s="163">
        <f>SUM(O161:O163)</f>
        <v>97280</v>
      </c>
      <c r="P165" s="143">
        <f>SUM(P161:P163)</f>
        <v>105973</v>
      </c>
      <c r="Q165" s="144">
        <f>SUM(Q161:Q164)</f>
        <v>82019</v>
      </c>
      <c r="R165" s="143">
        <f>SUM(R161:R163)</f>
        <v>74819</v>
      </c>
      <c r="S165" s="145">
        <f>SUM(S161:S164)</f>
        <v>5000</v>
      </c>
      <c r="T165" s="145">
        <f>SUM(T161:T164)</f>
        <v>33676</v>
      </c>
      <c r="U165" s="143">
        <f>SUM(U161:U163)</f>
        <v>34632</v>
      </c>
      <c r="V165" s="145">
        <f>SUM(V161:V164)</f>
        <v>0</v>
      </c>
      <c r="W165" s="145">
        <f>SUM(W161:W164)</f>
        <v>0</v>
      </c>
      <c r="X165" s="143">
        <f>SUM(X161:X163)</f>
        <v>20061</v>
      </c>
      <c r="Y165" s="146">
        <f>SUM(Y161:Y164)</f>
        <v>0</v>
      </c>
      <c r="Z165" s="146">
        <f>SUM(Z161:Z164)</f>
        <v>11490</v>
      </c>
      <c r="AA165" s="143">
        <f>SUM(AA161:AA163)</f>
        <v>11490</v>
      </c>
      <c r="AB165" s="147">
        <f>SUM(AB161:AB164)</f>
        <v>0</v>
      </c>
      <c r="AC165" s="148">
        <f>SUM(AC161:AC164)</f>
        <v>12900</v>
      </c>
      <c r="AD165" s="143">
        <f>SUM(AD161:AD163)</f>
        <v>2919</v>
      </c>
      <c r="AE165" s="147">
        <f t="shared" ref="AE165:AR165" si="22">SUM(AE161:AE164)</f>
        <v>0</v>
      </c>
      <c r="AF165" s="147">
        <f t="shared" si="22"/>
        <v>0</v>
      </c>
      <c r="AG165" s="149">
        <f t="shared" si="22"/>
        <v>0</v>
      </c>
      <c r="AH165" s="150">
        <f t="shared" si="22"/>
        <v>10000</v>
      </c>
      <c r="AI165" s="150">
        <f t="shared" si="22"/>
        <v>0</v>
      </c>
      <c r="AJ165" s="150">
        <f t="shared" si="22"/>
        <v>0</v>
      </c>
      <c r="AK165" s="150">
        <f t="shared" si="22"/>
        <v>14000</v>
      </c>
      <c r="AL165" s="151">
        <f t="shared" si="22"/>
        <v>0</v>
      </c>
      <c r="AM165" s="151">
        <f t="shared" si="22"/>
        <v>0</v>
      </c>
      <c r="AN165" s="152">
        <f t="shared" si="22"/>
        <v>10000</v>
      </c>
      <c r="AO165" s="149">
        <f>SUM(AO161:AO164)</f>
        <v>16000</v>
      </c>
      <c r="AP165" s="149">
        <f t="shared" si="22"/>
        <v>0</v>
      </c>
      <c r="AQ165" s="153">
        <f t="shared" si="22"/>
        <v>0</v>
      </c>
      <c r="AR165" s="154">
        <f t="shared" si="22"/>
        <v>0</v>
      </c>
      <c r="AS165" s="155">
        <f>SUM(AS160:AS164)</f>
        <v>12000</v>
      </c>
      <c r="AT165" s="156">
        <f>SUM(AT161:AT164)</f>
        <v>0</v>
      </c>
      <c r="AU165" s="157">
        <f>SUM(AU161:AU164)</f>
        <v>0</v>
      </c>
      <c r="AV165" s="164"/>
    </row>
    <row r="166" spans="1:48" ht="5.0999999999999996" customHeight="1" x14ac:dyDescent="0.25">
      <c r="A166" s="244"/>
      <c r="B166" s="97"/>
      <c r="C166" s="97"/>
      <c r="D166" s="97"/>
      <c r="E166" s="95"/>
      <c r="F166" s="95"/>
      <c r="G166" s="97"/>
      <c r="H166" s="96"/>
      <c r="I166" s="96"/>
      <c r="J166" s="97"/>
      <c r="K166" s="96"/>
      <c r="L166" s="96"/>
      <c r="M166" s="98"/>
      <c r="N166" s="96"/>
      <c r="O166" s="96"/>
      <c r="P166" s="98"/>
      <c r="Q166" s="99"/>
      <c r="R166" s="98"/>
      <c r="S166" s="121"/>
      <c r="T166" s="121"/>
      <c r="U166" s="98"/>
      <c r="V166" s="121"/>
      <c r="W166" s="121"/>
      <c r="X166" s="98"/>
      <c r="Y166" s="122"/>
      <c r="Z166" s="122"/>
      <c r="AA166" s="98"/>
      <c r="AB166" s="123"/>
      <c r="AC166" s="124"/>
      <c r="AD166" s="98"/>
      <c r="AE166" s="123"/>
      <c r="AF166" s="123"/>
      <c r="AG166" s="125"/>
      <c r="AH166" s="126"/>
      <c r="AI166" s="126"/>
      <c r="AJ166" s="126"/>
      <c r="AK166" s="126"/>
      <c r="AL166" s="127"/>
      <c r="AM166" s="127"/>
      <c r="AN166" s="128"/>
      <c r="AO166" s="125"/>
      <c r="AP166" s="125"/>
      <c r="AQ166" s="129"/>
      <c r="AR166" s="111"/>
      <c r="AS166" s="112"/>
      <c r="AT166" s="113"/>
      <c r="AU166" s="114"/>
      <c r="AV166" s="115"/>
    </row>
    <row r="167" spans="1:48" ht="15" customHeight="1" x14ac:dyDescent="0.25">
      <c r="A167" s="3" t="s">
        <v>152</v>
      </c>
      <c r="B167" s="94"/>
      <c r="C167" s="94"/>
      <c r="D167" s="94"/>
      <c r="E167" s="95"/>
      <c r="F167" s="95"/>
      <c r="G167" s="94"/>
      <c r="H167" s="96"/>
      <c r="I167" s="96"/>
      <c r="J167" s="97"/>
      <c r="K167" s="96"/>
      <c r="L167" s="96">
        <v>3000</v>
      </c>
      <c r="M167" s="98"/>
      <c r="N167" s="96">
        <v>3000</v>
      </c>
      <c r="O167" s="96">
        <v>300</v>
      </c>
      <c r="P167" s="98"/>
      <c r="Q167" s="99">
        <v>1000</v>
      </c>
      <c r="R167" s="98"/>
      <c r="S167" s="121">
        <v>1000</v>
      </c>
      <c r="T167" s="121">
        <v>1000</v>
      </c>
      <c r="U167" s="98"/>
      <c r="V167" s="121">
        <v>1000</v>
      </c>
      <c r="W167" s="121">
        <v>750</v>
      </c>
      <c r="X167" s="98"/>
      <c r="Y167" s="122">
        <v>750</v>
      </c>
      <c r="Z167" s="122">
        <v>750</v>
      </c>
      <c r="AA167" s="98"/>
      <c r="AB167" s="123"/>
      <c r="AC167" s="124">
        <v>750</v>
      </c>
      <c r="AD167" s="98"/>
      <c r="AE167" s="123"/>
      <c r="AF167" s="123"/>
      <c r="AG167" s="125"/>
      <c r="AH167" s="126"/>
      <c r="AI167" s="126"/>
      <c r="AJ167" s="126"/>
      <c r="AK167" s="126"/>
      <c r="AL167" s="127"/>
      <c r="AM167" s="127"/>
      <c r="AN167" s="128"/>
      <c r="AO167" s="125"/>
      <c r="AP167" s="125"/>
      <c r="AQ167" s="129">
        <v>1000</v>
      </c>
      <c r="AR167" s="111"/>
      <c r="AS167" s="112"/>
      <c r="AT167" s="113">
        <v>1000</v>
      </c>
      <c r="AU167" s="114">
        <v>1000</v>
      </c>
      <c r="AV167" s="115">
        <v>1000</v>
      </c>
    </row>
    <row r="168" spans="1:48" ht="15" hidden="1" customHeight="1" x14ac:dyDescent="0.25">
      <c r="A168" s="119" t="s">
        <v>153</v>
      </c>
      <c r="B168" s="94">
        <v>763.71</v>
      </c>
      <c r="C168" s="94"/>
      <c r="D168" s="94"/>
      <c r="E168" s="95"/>
      <c r="F168" s="95"/>
      <c r="G168" s="94"/>
      <c r="H168" s="96"/>
      <c r="I168" s="96"/>
      <c r="J168" s="97"/>
      <c r="K168" s="96"/>
      <c r="L168" s="96"/>
      <c r="M168" s="98"/>
      <c r="N168" s="96"/>
      <c r="O168" s="96"/>
      <c r="P168" s="98"/>
      <c r="Q168" s="99"/>
      <c r="R168" s="98"/>
      <c r="S168" s="121"/>
      <c r="T168" s="121"/>
      <c r="U168" s="98"/>
      <c r="V168" s="121"/>
      <c r="W168" s="121"/>
      <c r="X168" s="98"/>
      <c r="Y168" s="122"/>
      <c r="Z168" s="122"/>
      <c r="AA168" s="98"/>
      <c r="AB168" s="123"/>
      <c r="AC168" s="124"/>
      <c r="AD168" s="98"/>
      <c r="AE168" s="123"/>
      <c r="AF168" s="123"/>
      <c r="AG168" s="125"/>
      <c r="AH168" s="126"/>
      <c r="AI168" s="126"/>
      <c r="AJ168" s="126"/>
      <c r="AK168" s="126"/>
      <c r="AL168" s="127"/>
      <c r="AM168" s="127"/>
      <c r="AN168" s="128"/>
      <c r="AO168" s="125"/>
      <c r="AP168" s="125"/>
      <c r="AQ168" s="129"/>
      <c r="AR168" s="111"/>
      <c r="AS168" s="112"/>
      <c r="AT168" s="113"/>
      <c r="AU168" s="114"/>
      <c r="AV168" s="115"/>
    </row>
    <row r="169" spans="1:48" s="118" customFormat="1" ht="15" hidden="1" customHeight="1" x14ac:dyDescent="0.25">
      <c r="A169" s="119" t="s">
        <v>154</v>
      </c>
      <c r="B169" s="94"/>
      <c r="C169" s="94"/>
      <c r="D169" s="94"/>
      <c r="E169" s="95"/>
      <c r="F169" s="95"/>
      <c r="G169" s="94"/>
      <c r="H169" s="96"/>
      <c r="I169" s="96"/>
      <c r="J169" s="97">
        <f>811.45+1297.97</f>
        <v>2109.42</v>
      </c>
      <c r="K169" s="96"/>
      <c r="L169" s="96"/>
      <c r="M169" s="98"/>
      <c r="N169" s="96"/>
      <c r="O169" s="96"/>
      <c r="P169" s="98"/>
      <c r="Q169" s="99"/>
      <c r="R169" s="98"/>
      <c r="S169" s="121"/>
      <c r="T169" s="121"/>
      <c r="U169" s="98"/>
      <c r="V169" s="121"/>
      <c r="W169" s="121"/>
      <c r="X169" s="98"/>
      <c r="Y169" s="122"/>
      <c r="Z169" s="122"/>
      <c r="AA169" s="98"/>
      <c r="AB169" s="123"/>
      <c r="AC169" s="124"/>
      <c r="AD169" s="98"/>
      <c r="AE169" s="123"/>
      <c r="AF169" s="123"/>
      <c r="AG169" s="125"/>
      <c r="AH169" s="126"/>
      <c r="AI169" s="126"/>
      <c r="AJ169" s="126"/>
      <c r="AK169" s="126"/>
      <c r="AL169" s="127"/>
      <c r="AM169" s="127"/>
      <c r="AN169" s="128"/>
      <c r="AO169" s="125"/>
      <c r="AP169" s="125"/>
      <c r="AQ169" s="129"/>
      <c r="AR169" s="111"/>
      <c r="AS169" s="112"/>
      <c r="AT169" s="113"/>
      <c r="AU169" s="114"/>
      <c r="AV169" s="286"/>
    </row>
    <row r="170" spans="1:48" s="118" customFormat="1" ht="15" hidden="1" customHeight="1" x14ac:dyDescent="0.25">
      <c r="A170" s="119" t="s">
        <v>155</v>
      </c>
      <c r="B170" s="94"/>
      <c r="C170" s="94"/>
      <c r="D170" s="94"/>
      <c r="E170" s="95"/>
      <c r="F170" s="95"/>
      <c r="G170" s="120"/>
      <c r="H170" s="96"/>
      <c r="I170" s="96">
        <v>5000</v>
      </c>
      <c r="J170" s="97">
        <f>1751.69+474.2+703.4</f>
        <v>2929.29</v>
      </c>
      <c r="K170" s="96">
        <v>2000</v>
      </c>
      <c r="L170" s="96"/>
      <c r="M170" s="98">
        <v>305.39999999999998</v>
      </c>
      <c r="N170" s="96"/>
      <c r="O170" s="96"/>
      <c r="P170" s="98"/>
      <c r="Q170" s="99"/>
      <c r="R170" s="98"/>
      <c r="S170" s="121"/>
      <c r="T170" s="121"/>
      <c r="U170" s="98"/>
      <c r="V170" s="121"/>
      <c r="W170" s="121"/>
      <c r="X170" s="98"/>
      <c r="Y170" s="122"/>
      <c r="Z170" s="122"/>
      <c r="AA170" s="98"/>
      <c r="AB170" s="123"/>
      <c r="AC170" s="124"/>
      <c r="AD170" s="98"/>
      <c r="AE170" s="123"/>
      <c r="AF170" s="123"/>
      <c r="AG170" s="125"/>
      <c r="AH170" s="126"/>
      <c r="AI170" s="126"/>
      <c r="AJ170" s="126"/>
      <c r="AK170" s="126"/>
      <c r="AL170" s="127"/>
      <c r="AM170" s="127"/>
      <c r="AN170" s="128"/>
      <c r="AO170" s="125"/>
      <c r="AP170" s="125"/>
      <c r="AQ170" s="129"/>
      <c r="AR170" s="111"/>
      <c r="AS170" s="112"/>
      <c r="AT170" s="113"/>
      <c r="AU170" s="114"/>
      <c r="AV170" s="286"/>
    </row>
    <row r="171" spans="1:48" s="118" customFormat="1" ht="15" hidden="1" customHeight="1" x14ac:dyDescent="0.25">
      <c r="A171" s="119" t="s">
        <v>156</v>
      </c>
      <c r="B171" s="94"/>
      <c r="C171" s="94"/>
      <c r="D171" s="94"/>
      <c r="E171" s="95"/>
      <c r="F171" s="95"/>
      <c r="G171" s="120"/>
      <c r="H171" s="96"/>
      <c r="I171" s="96"/>
      <c r="J171" s="97">
        <v>83.16</v>
      </c>
      <c r="K171" s="96"/>
      <c r="L171" s="96"/>
      <c r="M171" s="98">
        <v>84.15</v>
      </c>
      <c r="N171" s="96"/>
      <c r="O171" s="96">
        <v>200</v>
      </c>
      <c r="P171" s="98">
        <v>78.14</v>
      </c>
      <c r="Q171" s="99">
        <v>200</v>
      </c>
      <c r="R171" s="98">
        <f>226.08+581.22</f>
        <v>807.30000000000007</v>
      </c>
      <c r="S171" s="121">
        <v>200</v>
      </c>
      <c r="T171" s="121"/>
      <c r="U171" s="98">
        <v>170.8</v>
      </c>
      <c r="V171" s="121"/>
      <c r="W171" s="121"/>
      <c r="X171" s="98">
        <v>287.51</v>
      </c>
      <c r="Y171" s="122"/>
      <c r="Z171" s="122"/>
      <c r="AA171" s="98">
        <v>135.54</v>
      </c>
      <c r="AB171" s="123"/>
      <c r="AC171" s="124"/>
      <c r="AD171" s="98">
        <v>427.6</v>
      </c>
      <c r="AE171" s="123"/>
      <c r="AF171" s="123"/>
      <c r="AG171" s="125">
        <v>250</v>
      </c>
      <c r="AH171" s="126">
        <v>210.92</v>
      </c>
      <c r="AI171" s="126"/>
      <c r="AJ171" s="126">
        <v>250</v>
      </c>
      <c r="AK171" s="126">
        <v>312.62</v>
      </c>
      <c r="AL171" s="127">
        <v>250</v>
      </c>
      <c r="AM171" s="127"/>
      <c r="AN171" s="128"/>
      <c r="AO171" s="125"/>
      <c r="AP171" s="125"/>
      <c r="AQ171" s="129"/>
      <c r="AR171" s="111"/>
      <c r="AS171" s="112"/>
      <c r="AT171" s="113"/>
      <c r="AU171" s="114"/>
      <c r="AV171" s="286"/>
    </row>
    <row r="172" spans="1:48" s="118" customFormat="1" ht="15" hidden="1" customHeight="1" x14ac:dyDescent="0.25">
      <c r="A172" s="119" t="s">
        <v>157</v>
      </c>
      <c r="B172" s="94"/>
      <c r="C172" s="94"/>
      <c r="D172" s="94"/>
      <c r="E172" s="95"/>
      <c r="F172" s="95"/>
      <c r="G172" s="120"/>
      <c r="H172" s="96"/>
      <c r="I172" s="96"/>
      <c r="J172" s="97">
        <v>1807.53</v>
      </c>
      <c r="K172" s="96"/>
      <c r="L172" s="96"/>
      <c r="M172" s="98"/>
      <c r="N172" s="96"/>
      <c r="O172" s="96"/>
      <c r="P172" s="98"/>
      <c r="Q172" s="99"/>
      <c r="R172" s="98"/>
      <c r="S172" s="121"/>
      <c r="T172" s="121"/>
      <c r="U172" s="98"/>
      <c r="V172" s="121"/>
      <c r="W172" s="121"/>
      <c r="X172" s="98"/>
      <c r="Y172" s="122"/>
      <c r="Z172" s="122"/>
      <c r="AA172" s="98"/>
      <c r="AB172" s="123"/>
      <c r="AC172" s="124"/>
      <c r="AD172" s="98"/>
      <c r="AE172" s="123"/>
      <c r="AF172" s="123"/>
      <c r="AG172" s="125"/>
      <c r="AH172" s="126"/>
      <c r="AI172" s="126"/>
      <c r="AJ172" s="126"/>
      <c r="AK172" s="126"/>
      <c r="AL172" s="127"/>
      <c r="AM172" s="127"/>
      <c r="AN172" s="128"/>
      <c r="AO172" s="125"/>
      <c r="AP172" s="125"/>
      <c r="AQ172" s="129"/>
      <c r="AR172" s="111"/>
      <c r="AS172" s="112"/>
      <c r="AT172" s="113"/>
      <c r="AU172" s="114"/>
      <c r="AV172" s="286"/>
    </row>
    <row r="173" spans="1:48" s="118" customFormat="1" ht="15" hidden="1" customHeight="1" x14ac:dyDescent="0.25">
      <c r="A173" s="119" t="s">
        <v>158</v>
      </c>
      <c r="B173" s="94"/>
      <c r="C173" s="94"/>
      <c r="D173" s="94"/>
      <c r="E173" s="95"/>
      <c r="F173" s="95"/>
      <c r="G173" s="120">
        <v>451.6</v>
      </c>
      <c r="H173" s="96"/>
      <c r="I173" s="96">
        <v>1000</v>
      </c>
      <c r="J173" s="97">
        <v>1022.12</v>
      </c>
      <c r="K173" s="96"/>
      <c r="L173" s="96"/>
      <c r="M173" s="98"/>
      <c r="N173" s="96"/>
      <c r="O173" s="96"/>
      <c r="P173" s="98"/>
      <c r="Q173" s="99"/>
      <c r="R173" s="98"/>
      <c r="S173" s="121"/>
      <c r="T173" s="121"/>
      <c r="U173" s="98"/>
      <c r="V173" s="121"/>
      <c r="W173" s="121"/>
      <c r="X173" s="98"/>
      <c r="Y173" s="122"/>
      <c r="Z173" s="122"/>
      <c r="AA173" s="98"/>
      <c r="AB173" s="123"/>
      <c r="AC173" s="124"/>
      <c r="AD173" s="98"/>
      <c r="AE173" s="123"/>
      <c r="AF173" s="123"/>
      <c r="AG173" s="125"/>
      <c r="AH173" s="126"/>
      <c r="AI173" s="126"/>
      <c r="AJ173" s="126"/>
      <c r="AK173" s="126"/>
      <c r="AL173" s="127"/>
      <c r="AM173" s="127"/>
      <c r="AN173" s="128"/>
      <c r="AO173" s="125"/>
      <c r="AP173" s="125"/>
      <c r="AQ173" s="129"/>
      <c r="AR173" s="111"/>
      <c r="AS173" s="112"/>
      <c r="AT173" s="113"/>
      <c r="AU173" s="114"/>
      <c r="AV173" s="286"/>
    </row>
    <row r="174" spans="1:48" s="118" customFormat="1" ht="15" hidden="1" customHeight="1" x14ac:dyDescent="0.25">
      <c r="A174" s="119" t="s">
        <v>159</v>
      </c>
      <c r="B174" s="94"/>
      <c r="C174" s="94"/>
      <c r="D174" s="94"/>
      <c r="E174" s="95"/>
      <c r="F174" s="95"/>
      <c r="G174" s="120"/>
      <c r="H174" s="96"/>
      <c r="I174" s="96"/>
      <c r="J174" s="97"/>
      <c r="K174" s="96"/>
      <c r="L174" s="96"/>
      <c r="M174" s="98"/>
      <c r="N174" s="96"/>
      <c r="O174" s="96"/>
      <c r="P174" s="98"/>
      <c r="Q174" s="99"/>
      <c r="R174" s="98">
        <v>220</v>
      </c>
      <c r="S174" s="121"/>
      <c r="T174" s="121"/>
      <c r="U174" s="98"/>
      <c r="V174" s="121"/>
      <c r="W174" s="121"/>
      <c r="X174" s="98"/>
      <c r="Y174" s="122"/>
      <c r="Z174" s="122"/>
      <c r="AA174" s="98"/>
      <c r="AB174" s="123"/>
      <c r="AC174" s="124"/>
      <c r="AD174" s="98"/>
      <c r="AE174" s="123"/>
      <c r="AF174" s="123"/>
      <c r="AG174" s="125"/>
      <c r="AH174" s="126"/>
      <c r="AI174" s="126"/>
      <c r="AJ174" s="126"/>
      <c r="AK174" s="126"/>
      <c r="AL174" s="127"/>
      <c r="AM174" s="127"/>
      <c r="AN174" s="128"/>
      <c r="AO174" s="125"/>
      <c r="AP174" s="125"/>
      <c r="AQ174" s="129"/>
      <c r="AR174" s="111"/>
      <c r="AS174" s="112"/>
      <c r="AT174" s="113"/>
      <c r="AU174" s="114"/>
      <c r="AV174" s="286"/>
    </row>
    <row r="175" spans="1:48" s="118" customFormat="1" ht="15" hidden="1" customHeight="1" x14ac:dyDescent="0.25">
      <c r="A175" s="119" t="s">
        <v>160</v>
      </c>
      <c r="B175" s="94"/>
      <c r="C175" s="94"/>
      <c r="D175" s="94"/>
      <c r="E175" s="95"/>
      <c r="F175" s="95"/>
      <c r="G175" s="120"/>
      <c r="H175" s="96"/>
      <c r="I175" s="96"/>
      <c r="J175" s="97"/>
      <c r="K175" s="96"/>
      <c r="L175" s="96"/>
      <c r="M175" s="98"/>
      <c r="N175" s="96"/>
      <c r="O175" s="96">
        <v>1500</v>
      </c>
      <c r="P175" s="98">
        <v>1842.5</v>
      </c>
      <c r="Q175" s="99"/>
      <c r="R175" s="98"/>
      <c r="S175" s="121"/>
      <c r="T175" s="121"/>
      <c r="U175" s="98"/>
      <c r="V175" s="121"/>
      <c r="W175" s="121"/>
      <c r="X175" s="98"/>
      <c r="Y175" s="122"/>
      <c r="Z175" s="122"/>
      <c r="AA175" s="98"/>
      <c r="AB175" s="123"/>
      <c r="AC175" s="124"/>
      <c r="AD175" s="98"/>
      <c r="AE175" s="123"/>
      <c r="AF175" s="123"/>
      <c r="AG175" s="125"/>
      <c r="AH175" s="126"/>
      <c r="AI175" s="126"/>
      <c r="AJ175" s="126"/>
      <c r="AK175" s="126"/>
      <c r="AL175" s="127"/>
      <c r="AM175" s="127"/>
      <c r="AN175" s="128"/>
      <c r="AO175" s="125"/>
      <c r="AP175" s="125"/>
      <c r="AQ175" s="129"/>
      <c r="AR175" s="111"/>
      <c r="AS175" s="112"/>
      <c r="AT175" s="113"/>
      <c r="AU175" s="114"/>
      <c r="AV175" s="286"/>
    </row>
    <row r="176" spans="1:48" s="118" customFormat="1" ht="15" customHeight="1" x14ac:dyDescent="0.25">
      <c r="A176" s="119" t="s">
        <v>161</v>
      </c>
      <c r="B176" s="94"/>
      <c r="C176" s="94"/>
      <c r="D176" s="94"/>
      <c r="E176" s="95"/>
      <c r="F176" s="95"/>
      <c r="G176" s="120"/>
      <c r="H176" s="96"/>
      <c r="I176" s="96"/>
      <c r="J176" s="97"/>
      <c r="K176" s="96"/>
      <c r="L176" s="96"/>
      <c r="M176" s="98"/>
      <c r="N176" s="96"/>
      <c r="O176" s="96"/>
      <c r="P176" s="98">
        <v>487.67</v>
      </c>
      <c r="Q176" s="99"/>
      <c r="R176" s="98"/>
      <c r="S176" s="121"/>
      <c r="T176" s="121">
        <v>2000</v>
      </c>
      <c r="U176" s="98">
        <v>18.489999999999998</v>
      </c>
      <c r="V176" s="121"/>
      <c r="W176" s="121">
        <v>500</v>
      </c>
      <c r="X176" s="98">
        <v>1413.29</v>
      </c>
      <c r="Y176" s="122">
        <v>500</v>
      </c>
      <c r="Z176" s="122">
        <v>2000</v>
      </c>
      <c r="AA176" s="98">
        <v>4389.17</v>
      </c>
      <c r="AB176" s="123">
        <v>500</v>
      </c>
      <c r="AC176" s="124">
        <v>3000</v>
      </c>
      <c r="AD176" s="98"/>
      <c r="AE176" s="123">
        <v>500</v>
      </c>
      <c r="AF176" s="123">
        <v>500</v>
      </c>
      <c r="AG176" s="125">
        <v>3000</v>
      </c>
      <c r="AH176" s="126">
        <v>2687.95</v>
      </c>
      <c r="AI176" s="126">
        <v>1500</v>
      </c>
      <c r="AJ176" s="126">
        <v>2000</v>
      </c>
      <c r="AK176" s="126">
        <v>2185.69</v>
      </c>
      <c r="AL176" s="127">
        <v>2000</v>
      </c>
      <c r="AM176" s="127">
        <v>2000</v>
      </c>
      <c r="AN176" s="128">
        <v>823.87</v>
      </c>
      <c r="AO176" s="125"/>
      <c r="AP176" s="125">
        <v>2000</v>
      </c>
      <c r="AQ176" s="129">
        <v>1000</v>
      </c>
      <c r="AR176" s="111">
        <v>1000</v>
      </c>
      <c r="AS176" s="112"/>
      <c r="AT176" s="113">
        <v>1000</v>
      </c>
      <c r="AU176" s="114">
        <v>1000</v>
      </c>
      <c r="AV176" s="286">
        <v>1000</v>
      </c>
    </row>
    <row r="177" spans="1:48" s="118" customFormat="1" ht="15" hidden="1" customHeight="1" x14ac:dyDescent="0.25">
      <c r="A177" s="119" t="s">
        <v>162</v>
      </c>
      <c r="B177" s="94"/>
      <c r="C177" s="94"/>
      <c r="D177" s="94"/>
      <c r="E177" s="95"/>
      <c r="F177" s="95"/>
      <c r="G177" s="120"/>
      <c r="H177" s="96"/>
      <c r="I177" s="96"/>
      <c r="J177" s="97"/>
      <c r="K177" s="96"/>
      <c r="L177" s="96"/>
      <c r="M177" s="98"/>
      <c r="N177" s="96"/>
      <c r="O177" s="96"/>
      <c r="P177" s="98"/>
      <c r="Q177" s="99">
        <v>750</v>
      </c>
      <c r="R177" s="98">
        <v>777.66</v>
      </c>
      <c r="S177" s="121"/>
      <c r="T177" s="121"/>
      <c r="U177" s="98"/>
      <c r="V177" s="121"/>
      <c r="W177" s="121"/>
      <c r="X177" s="98"/>
      <c r="Y177" s="122"/>
      <c r="Z177" s="122"/>
      <c r="AA177" s="98"/>
      <c r="AB177" s="123"/>
      <c r="AC177" s="124"/>
      <c r="AD177" s="98"/>
      <c r="AE177" s="123"/>
      <c r="AF177" s="123"/>
      <c r="AG177" s="125"/>
      <c r="AH177" s="126"/>
      <c r="AI177" s="126"/>
      <c r="AJ177" s="126"/>
      <c r="AK177" s="126"/>
      <c r="AL177" s="127"/>
      <c r="AM177" s="127"/>
      <c r="AN177" s="128"/>
      <c r="AO177" s="125"/>
      <c r="AP177" s="125"/>
      <c r="AQ177" s="129"/>
      <c r="AR177" s="111"/>
      <c r="AS177" s="112"/>
      <c r="AT177" s="113"/>
      <c r="AU177" s="114"/>
      <c r="AV177" s="286"/>
    </row>
    <row r="178" spans="1:48" s="118" customFormat="1" ht="15" customHeight="1" x14ac:dyDescent="0.25">
      <c r="A178" s="119" t="s">
        <v>163</v>
      </c>
      <c r="B178" s="94"/>
      <c r="C178" s="94"/>
      <c r="D178" s="94"/>
      <c r="E178" s="95"/>
      <c r="F178" s="95"/>
      <c r="G178" s="120"/>
      <c r="H178" s="96"/>
      <c r="I178" s="96"/>
      <c r="J178" s="97"/>
      <c r="K178" s="96"/>
      <c r="L178" s="96"/>
      <c r="M178" s="98"/>
      <c r="N178" s="96"/>
      <c r="O178" s="96"/>
      <c r="P178" s="98"/>
      <c r="Q178" s="99"/>
      <c r="R178" s="98"/>
      <c r="S178" s="121"/>
      <c r="T178" s="121"/>
      <c r="U178" s="98">
        <v>325.89</v>
      </c>
      <c r="V178" s="121"/>
      <c r="W178" s="121">
        <v>3000</v>
      </c>
      <c r="X178" s="98">
        <v>1591.09</v>
      </c>
      <c r="Y178" s="122">
        <v>3000</v>
      </c>
      <c r="Z178" s="122">
        <v>1500</v>
      </c>
      <c r="AA178" s="98">
        <v>743.06</v>
      </c>
      <c r="AB178" s="123">
        <v>1500</v>
      </c>
      <c r="AC178" s="124">
        <v>2000</v>
      </c>
      <c r="AD178" s="98">
        <v>3036.35</v>
      </c>
      <c r="AE178" s="123">
        <v>1500</v>
      </c>
      <c r="AF178" s="123">
        <v>1500</v>
      </c>
      <c r="AG178" s="125">
        <v>2000</v>
      </c>
      <c r="AH178" s="126">
        <v>1810.85</v>
      </c>
      <c r="AI178" s="126">
        <v>2000</v>
      </c>
      <c r="AJ178" s="126">
        <v>2000</v>
      </c>
      <c r="AK178" s="126">
        <v>1120.92</v>
      </c>
      <c r="AL178" s="127">
        <v>2000</v>
      </c>
      <c r="AM178" s="127">
        <v>2000</v>
      </c>
      <c r="AN178" s="128">
        <v>982.48</v>
      </c>
      <c r="AO178" s="125"/>
      <c r="AP178" s="125">
        <v>2000</v>
      </c>
      <c r="AQ178" s="129">
        <v>2000</v>
      </c>
      <c r="AR178" s="111">
        <v>2000</v>
      </c>
      <c r="AS178" s="112"/>
      <c r="AT178" s="113">
        <v>2000</v>
      </c>
      <c r="AU178" s="114">
        <v>2000</v>
      </c>
      <c r="AV178" s="286">
        <v>2000</v>
      </c>
    </row>
    <row r="179" spans="1:48" s="118" customFormat="1" ht="15" hidden="1" customHeight="1" x14ac:dyDescent="0.25">
      <c r="A179" s="119" t="s">
        <v>164</v>
      </c>
      <c r="B179" s="94"/>
      <c r="C179" s="94"/>
      <c r="D179" s="94"/>
      <c r="E179" s="95"/>
      <c r="F179" s="95"/>
      <c r="G179" s="120"/>
      <c r="H179" s="96"/>
      <c r="I179" s="96"/>
      <c r="J179" s="97"/>
      <c r="K179" s="96"/>
      <c r="L179" s="96"/>
      <c r="M179" s="98"/>
      <c r="N179" s="96"/>
      <c r="O179" s="96"/>
      <c r="P179" s="98"/>
      <c r="Q179" s="99"/>
      <c r="R179" s="98"/>
      <c r="S179" s="121"/>
      <c r="T179" s="121"/>
      <c r="U179" s="98"/>
      <c r="V179" s="121"/>
      <c r="W179" s="121"/>
      <c r="X179" s="98">
        <v>48.72</v>
      </c>
      <c r="Y179" s="122"/>
      <c r="Z179" s="122"/>
      <c r="AA179" s="98"/>
      <c r="AB179" s="123"/>
      <c r="AC179" s="124"/>
      <c r="AD179" s="98"/>
      <c r="AE179" s="123"/>
      <c r="AF179" s="123"/>
      <c r="AG179" s="125"/>
      <c r="AH179" s="126"/>
      <c r="AI179" s="126"/>
      <c r="AJ179" s="126"/>
      <c r="AK179" s="126"/>
      <c r="AL179" s="127"/>
      <c r="AM179" s="127"/>
      <c r="AN179" s="128"/>
      <c r="AO179" s="125"/>
      <c r="AP179" s="125"/>
      <c r="AQ179" s="129"/>
      <c r="AR179" s="111"/>
      <c r="AS179" s="112"/>
      <c r="AT179" s="113"/>
      <c r="AU179" s="114"/>
      <c r="AV179" s="286"/>
    </row>
    <row r="180" spans="1:48" s="118" customFormat="1" ht="15" hidden="1" customHeight="1" x14ac:dyDescent="0.25">
      <c r="A180" s="119" t="s">
        <v>165</v>
      </c>
      <c r="B180" s="94"/>
      <c r="C180" s="94"/>
      <c r="D180" s="94"/>
      <c r="E180" s="95"/>
      <c r="F180" s="95"/>
      <c r="G180" s="120"/>
      <c r="H180" s="96"/>
      <c r="I180" s="96"/>
      <c r="J180" s="97"/>
      <c r="K180" s="96"/>
      <c r="L180" s="96"/>
      <c r="M180" s="98"/>
      <c r="N180" s="96"/>
      <c r="O180" s="96"/>
      <c r="P180" s="98"/>
      <c r="Q180" s="99"/>
      <c r="R180" s="98"/>
      <c r="S180" s="121"/>
      <c r="T180" s="121"/>
      <c r="U180" s="98"/>
      <c r="V180" s="121"/>
      <c r="W180" s="121"/>
      <c r="X180" s="98"/>
      <c r="Y180" s="122"/>
      <c r="Z180" s="122"/>
      <c r="AA180" s="98"/>
      <c r="AB180" s="123"/>
      <c r="AC180" s="124"/>
      <c r="AD180" s="98"/>
      <c r="AE180" s="123"/>
      <c r="AF180" s="123"/>
      <c r="AG180" s="125"/>
      <c r="AH180" s="126"/>
      <c r="AI180" s="126"/>
      <c r="AJ180" s="126"/>
      <c r="AK180" s="126"/>
      <c r="AL180" s="127"/>
      <c r="AM180" s="127"/>
      <c r="AN180" s="128"/>
      <c r="AO180" s="125"/>
      <c r="AP180" s="125"/>
      <c r="AQ180" s="129"/>
      <c r="AR180" s="111"/>
      <c r="AS180" s="112"/>
      <c r="AT180" s="113"/>
      <c r="AU180" s="114"/>
      <c r="AV180" s="286"/>
    </row>
    <row r="181" spans="1:48" s="118" customFormat="1" ht="15" hidden="1" customHeight="1" x14ac:dyDescent="0.25">
      <c r="A181" s="119" t="s">
        <v>166</v>
      </c>
      <c r="B181" s="94"/>
      <c r="C181" s="94"/>
      <c r="D181" s="94"/>
      <c r="E181" s="95"/>
      <c r="F181" s="95"/>
      <c r="G181" s="120"/>
      <c r="H181" s="96"/>
      <c r="I181" s="96"/>
      <c r="J181" s="97"/>
      <c r="K181" s="96"/>
      <c r="L181" s="96"/>
      <c r="M181" s="98"/>
      <c r="N181" s="96"/>
      <c r="O181" s="96"/>
      <c r="P181" s="98"/>
      <c r="Q181" s="99"/>
      <c r="R181" s="98"/>
      <c r="S181" s="121"/>
      <c r="T181" s="121"/>
      <c r="U181" s="98"/>
      <c r="V181" s="121"/>
      <c r="W181" s="121"/>
      <c r="X181" s="98"/>
      <c r="Y181" s="122"/>
      <c r="Z181" s="122"/>
      <c r="AA181" s="98"/>
      <c r="AB181" s="123"/>
      <c r="AC181" s="124"/>
      <c r="AD181" s="98"/>
      <c r="AE181" s="123"/>
      <c r="AF181" s="123"/>
      <c r="AG181" s="125"/>
      <c r="AH181" s="126"/>
      <c r="AI181" s="126"/>
      <c r="AJ181" s="126"/>
      <c r="AK181" s="126"/>
      <c r="AL181" s="127"/>
      <c r="AM181" s="127"/>
      <c r="AN181" s="128">
        <v>303.02</v>
      </c>
      <c r="AO181" s="125">
        <v>401.44</v>
      </c>
      <c r="AP181" s="125"/>
      <c r="AQ181" s="129"/>
      <c r="AR181" s="111"/>
      <c r="AS181" s="112"/>
      <c r="AT181" s="113"/>
      <c r="AU181" s="114"/>
      <c r="AV181" s="286"/>
    </row>
    <row r="182" spans="1:48" s="118" customFormat="1" ht="15" hidden="1" customHeight="1" x14ac:dyDescent="0.25">
      <c r="A182" s="119" t="s">
        <v>167</v>
      </c>
      <c r="B182" s="94"/>
      <c r="C182" s="94"/>
      <c r="D182" s="94"/>
      <c r="E182" s="95"/>
      <c r="F182" s="95"/>
      <c r="G182" s="120"/>
      <c r="H182" s="96"/>
      <c r="I182" s="96"/>
      <c r="J182" s="97"/>
      <c r="K182" s="96"/>
      <c r="L182" s="96"/>
      <c r="M182" s="98"/>
      <c r="N182" s="96"/>
      <c r="O182" s="96"/>
      <c r="P182" s="98"/>
      <c r="Q182" s="99"/>
      <c r="R182" s="98"/>
      <c r="S182" s="121"/>
      <c r="T182" s="121"/>
      <c r="U182" s="98"/>
      <c r="V182" s="121"/>
      <c r="W182" s="121"/>
      <c r="X182" s="98"/>
      <c r="Y182" s="122"/>
      <c r="Z182" s="122"/>
      <c r="AA182" s="98"/>
      <c r="AB182" s="123"/>
      <c r="AC182" s="124"/>
      <c r="AD182" s="98"/>
      <c r="AE182" s="123"/>
      <c r="AF182" s="123"/>
      <c r="AG182" s="125"/>
      <c r="AH182" s="126"/>
      <c r="AI182" s="126"/>
      <c r="AJ182" s="126"/>
      <c r="AK182" s="126"/>
      <c r="AL182" s="127"/>
      <c r="AM182" s="127"/>
      <c r="AN182" s="128"/>
      <c r="AO182" s="125">
        <v>438.65</v>
      </c>
      <c r="AP182" s="125"/>
      <c r="AQ182" s="129"/>
      <c r="AR182" s="111"/>
      <c r="AS182" s="112"/>
      <c r="AT182" s="113"/>
      <c r="AU182" s="114"/>
      <c r="AV182" s="286"/>
    </row>
    <row r="183" spans="1:48" s="118" customFormat="1" ht="15" hidden="1" customHeight="1" x14ac:dyDescent="0.25">
      <c r="A183" s="119" t="s">
        <v>168</v>
      </c>
      <c r="B183" s="94"/>
      <c r="C183" s="94"/>
      <c r="D183" s="94"/>
      <c r="E183" s="95"/>
      <c r="F183" s="95"/>
      <c r="G183" s="120"/>
      <c r="H183" s="96"/>
      <c r="I183" s="96"/>
      <c r="J183" s="97"/>
      <c r="K183" s="96"/>
      <c r="L183" s="96"/>
      <c r="M183" s="98"/>
      <c r="N183" s="96"/>
      <c r="O183" s="96"/>
      <c r="P183" s="98"/>
      <c r="Q183" s="99"/>
      <c r="R183" s="98"/>
      <c r="S183" s="121"/>
      <c r="T183" s="121"/>
      <c r="U183" s="98"/>
      <c r="V183" s="121"/>
      <c r="W183" s="121"/>
      <c r="X183" s="98"/>
      <c r="Y183" s="122"/>
      <c r="Z183" s="122"/>
      <c r="AA183" s="98"/>
      <c r="AB183" s="123"/>
      <c r="AC183" s="124"/>
      <c r="AD183" s="98"/>
      <c r="AE183" s="123"/>
      <c r="AF183" s="123"/>
      <c r="AG183" s="125"/>
      <c r="AH183" s="126"/>
      <c r="AI183" s="126"/>
      <c r="AJ183" s="126"/>
      <c r="AK183" s="126"/>
      <c r="AL183" s="127"/>
      <c r="AM183" s="127"/>
      <c r="AN183" s="128"/>
      <c r="AO183" s="125">
        <v>693.32</v>
      </c>
      <c r="AP183" s="125"/>
      <c r="AQ183" s="129"/>
      <c r="AR183" s="111"/>
      <c r="AS183" s="112"/>
      <c r="AT183" s="113"/>
      <c r="AU183" s="114"/>
      <c r="AV183" s="286"/>
    </row>
    <row r="184" spans="1:48" hidden="1" x14ac:dyDescent="0.25">
      <c r="A184" s="119" t="s">
        <v>169</v>
      </c>
      <c r="AK184" s="126"/>
      <c r="AN184" s="128"/>
      <c r="AO184" s="125"/>
      <c r="AQ184" s="129"/>
      <c r="AS184" s="172"/>
      <c r="AT184" s="113">
        <v>750</v>
      </c>
      <c r="AU184" s="114"/>
      <c r="AV184" s="115"/>
    </row>
    <row r="185" spans="1:48" s="118" customFormat="1" ht="15" hidden="1" customHeight="1" x14ac:dyDescent="0.25">
      <c r="A185" s="119" t="s">
        <v>170</v>
      </c>
      <c r="B185" s="94"/>
      <c r="C185" s="94"/>
      <c r="D185" s="94"/>
      <c r="E185" s="95"/>
      <c r="F185" s="95"/>
      <c r="G185" s="120"/>
      <c r="H185" s="96"/>
      <c r="I185" s="96"/>
      <c r="J185" s="97"/>
      <c r="K185" s="96"/>
      <c r="L185" s="96"/>
      <c r="M185" s="98"/>
      <c r="N185" s="96"/>
      <c r="O185" s="96"/>
      <c r="P185" s="98"/>
      <c r="Q185" s="99"/>
      <c r="R185" s="98"/>
      <c r="S185" s="121"/>
      <c r="T185" s="121"/>
      <c r="U185" s="98"/>
      <c r="V185" s="121"/>
      <c r="W185" s="121"/>
      <c r="X185" s="98"/>
      <c r="Y185" s="122"/>
      <c r="Z185" s="122"/>
      <c r="AA185" s="98"/>
      <c r="AB185" s="123"/>
      <c r="AC185" s="124"/>
      <c r="AD185" s="98"/>
      <c r="AE185" s="123"/>
      <c r="AF185" s="123"/>
      <c r="AG185" s="125"/>
      <c r="AH185" s="126"/>
      <c r="AI185" s="126"/>
      <c r="AJ185" s="126"/>
      <c r="AK185" s="126"/>
      <c r="AL185" s="127"/>
      <c r="AM185" s="127"/>
      <c r="AN185" s="128"/>
      <c r="AO185" s="125"/>
      <c r="AP185" s="125"/>
      <c r="AQ185" s="129"/>
      <c r="AR185" s="111"/>
      <c r="AS185" s="112"/>
      <c r="AT185" s="113"/>
      <c r="AU185" s="114"/>
      <c r="AV185" s="286"/>
    </row>
    <row r="186" spans="1:48" hidden="1" x14ac:dyDescent="0.25">
      <c r="A186" s="119" t="s">
        <v>171</v>
      </c>
      <c r="M186" s="98"/>
      <c r="N186" s="96"/>
      <c r="O186" s="96"/>
      <c r="P186" s="98"/>
      <c r="Q186" s="99"/>
      <c r="R186" s="98"/>
      <c r="S186" s="121"/>
      <c r="T186" s="121"/>
      <c r="U186" s="98"/>
      <c r="V186" s="121"/>
      <c r="W186" s="121"/>
      <c r="X186" s="98"/>
      <c r="Y186" s="122"/>
      <c r="Z186" s="122"/>
      <c r="AA186" s="98"/>
      <c r="AB186" s="123"/>
      <c r="AC186" s="124"/>
      <c r="AD186" s="98"/>
      <c r="AE186" s="123"/>
      <c r="AF186" s="123"/>
      <c r="AG186" s="125"/>
      <c r="AH186" s="126"/>
      <c r="AI186" s="126"/>
      <c r="AJ186" s="126"/>
      <c r="AK186" s="126"/>
      <c r="AL186" s="127"/>
      <c r="AM186" s="127"/>
      <c r="AN186" s="128"/>
      <c r="AO186" s="125"/>
      <c r="AP186" s="125"/>
      <c r="AQ186" s="129"/>
      <c r="AR186" s="111"/>
      <c r="AS186" s="112"/>
      <c r="AT186" s="113"/>
      <c r="AU186" s="114"/>
      <c r="AV186" s="115"/>
    </row>
    <row r="187" spans="1:48" s="118" customFormat="1" ht="15" hidden="1" customHeight="1" x14ac:dyDescent="0.25">
      <c r="A187" s="119" t="s">
        <v>172</v>
      </c>
      <c r="B187" s="94"/>
      <c r="C187" s="94"/>
      <c r="D187" s="94"/>
      <c r="E187" s="95"/>
      <c r="F187" s="95"/>
      <c r="G187" s="120"/>
      <c r="H187" s="96"/>
      <c r="I187" s="96"/>
      <c r="J187" s="97"/>
      <c r="K187" s="96"/>
      <c r="L187" s="96"/>
      <c r="M187" s="98"/>
      <c r="N187" s="96"/>
      <c r="O187" s="96"/>
      <c r="P187" s="98"/>
      <c r="Q187" s="99"/>
      <c r="R187" s="98"/>
      <c r="S187" s="121"/>
      <c r="T187" s="121"/>
      <c r="U187" s="98"/>
      <c r="V187" s="121"/>
      <c r="W187" s="121"/>
      <c r="X187" s="98"/>
      <c r="Y187" s="122"/>
      <c r="Z187" s="122"/>
      <c r="AA187" s="98"/>
      <c r="AB187" s="123"/>
      <c r="AC187" s="124"/>
      <c r="AD187" s="98"/>
      <c r="AE187" s="123"/>
      <c r="AF187" s="123"/>
      <c r="AG187" s="125"/>
      <c r="AH187" s="126"/>
      <c r="AI187" s="126"/>
      <c r="AJ187" s="126"/>
      <c r="AK187" s="126"/>
      <c r="AL187" s="127"/>
      <c r="AM187" s="127"/>
      <c r="AN187" s="128"/>
      <c r="AO187" s="125"/>
      <c r="AP187" s="125"/>
      <c r="AQ187" s="129"/>
      <c r="AR187" s="111"/>
      <c r="AS187" s="112"/>
      <c r="AT187" s="113"/>
      <c r="AU187" s="114"/>
      <c r="AV187" s="286"/>
    </row>
    <row r="188" spans="1:48" hidden="1" x14ac:dyDescent="0.25">
      <c r="A188" s="119" t="s">
        <v>173</v>
      </c>
      <c r="M188" s="98"/>
      <c r="N188" s="96"/>
      <c r="O188" s="96"/>
      <c r="P188" s="98"/>
      <c r="Q188" s="99"/>
      <c r="R188" s="98"/>
      <c r="S188" s="121"/>
      <c r="T188" s="121"/>
      <c r="U188" s="98"/>
      <c r="V188" s="121"/>
      <c r="W188" s="121"/>
      <c r="X188" s="98"/>
      <c r="Y188" s="122"/>
      <c r="Z188" s="122"/>
      <c r="AA188" s="98"/>
      <c r="AB188" s="123"/>
      <c r="AC188" s="124"/>
      <c r="AD188" s="98"/>
      <c r="AE188" s="123"/>
      <c r="AF188" s="123"/>
      <c r="AG188" s="125"/>
      <c r="AH188" s="126"/>
      <c r="AI188" s="126"/>
      <c r="AJ188" s="126"/>
      <c r="AK188" s="126"/>
      <c r="AL188" s="127"/>
      <c r="AM188" s="127"/>
      <c r="AN188" s="128"/>
      <c r="AO188" s="125"/>
      <c r="AP188" s="125"/>
      <c r="AQ188" s="129"/>
      <c r="AR188" s="111"/>
      <c r="AS188" s="112"/>
      <c r="AT188" s="113"/>
      <c r="AU188" s="114"/>
      <c r="AV188" s="115"/>
    </row>
    <row r="189" spans="1:48" hidden="1" x14ac:dyDescent="0.25">
      <c r="A189" s="119"/>
      <c r="M189" s="98"/>
      <c r="N189" s="96"/>
      <c r="O189" s="96"/>
      <c r="P189" s="98"/>
      <c r="Q189" s="99"/>
      <c r="R189" s="98"/>
      <c r="S189" s="121"/>
      <c r="T189" s="121"/>
      <c r="U189" s="98"/>
      <c r="V189" s="121"/>
      <c r="W189" s="121"/>
      <c r="X189" s="98"/>
      <c r="Y189" s="122"/>
      <c r="Z189" s="122"/>
      <c r="AA189" s="98"/>
      <c r="AB189" s="123"/>
      <c r="AC189" s="124"/>
      <c r="AD189" s="98"/>
      <c r="AE189" s="123"/>
      <c r="AF189" s="123"/>
      <c r="AG189" s="125"/>
      <c r="AH189" s="126"/>
      <c r="AI189" s="126"/>
      <c r="AJ189" s="126"/>
      <c r="AK189" s="126"/>
      <c r="AL189" s="127"/>
      <c r="AM189" s="127"/>
      <c r="AN189" s="128"/>
      <c r="AO189" s="125"/>
      <c r="AP189" s="125"/>
      <c r="AQ189" s="129"/>
      <c r="AR189" s="111"/>
      <c r="AS189" s="112"/>
      <c r="AT189" s="113"/>
      <c r="AU189" s="114"/>
      <c r="AV189" s="115"/>
    </row>
    <row r="190" spans="1:48" hidden="1" x14ac:dyDescent="0.25">
      <c r="A190" s="119"/>
      <c r="M190" s="98"/>
      <c r="N190" s="96"/>
      <c r="O190" s="96"/>
      <c r="P190" s="98"/>
      <c r="Q190" s="99"/>
      <c r="R190" s="98"/>
      <c r="S190" s="121"/>
      <c r="T190" s="121"/>
      <c r="U190" s="98"/>
      <c r="V190" s="121"/>
      <c r="W190" s="121"/>
      <c r="X190" s="98"/>
      <c r="Y190" s="122"/>
      <c r="Z190" s="122"/>
      <c r="AA190" s="98"/>
      <c r="AB190" s="123"/>
      <c r="AC190" s="124"/>
      <c r="AD190" s="98"/>
      <c r="AE190" s="123"/>
      <c r="AF190" s="123"/>
      <c r="AG190" s="125"/>
      <c r="AH190" s="126"/>
      <c r="AI190" s="126"/>
      <c r="AJ190" s="126"/>
      <c r="AK190" s="126"/>
      <c r="AL190" s="127"/>
      <c r="AM190" s="127"/>
      <c r="AN190" s="128"/>
      <c r="AO190" s="125"/>
      <c r="AP190" s="125"/>
      <c r="AQ190" s="129"/>
      <c r="AR190" s="111"/>
      <c r="AS190" s="112"/>
      <c r="AT190" s="113"/>
      <c r="AU190" s="114"/>
      <c r="AV190" s="115"/>
    </row>
    <row r="191" spans="1:48" hidden="1" x14ac:dyDescent="0.25">
      <c r="A191" s="119"/>
      <c r="M191" s="98"/>
      <c r="N191" s="96"/>
      <c r="O191" s="96"/>
      <c r="P191" s="98"/>
      <c r="Q191" s="99"/>
      <c r="R191" s="98"/>
      <c r="S191" s="121"/>
      <c r="T191" s="121"/>
      <c r="U191" s="98"/>
      <c r="V191" s="121"/>
      <c r="W191" s="121"/>
      <c r="X191" s="98"/>
      <c r="Y191" s="122"/>
      <c r="Z191" s="122"/>
      <c r="AA191" s="98"/>
      <c r="AB191" s="123"/>
      <c r="AC191" s="124"/>
      <c r="AD191" s="98"/>
      <c r="AE191" s="123"/>
      <c r="AF191" s="123"/>
      <c r="AG191" s="125"/>
      <c r="AH191" s="126"/>
      <c r="AI191" s="126"/>
      <c r="AJ191" s="126"/>
      <c r="AK191" s="126"/>
      <c r="AL191" s="127"/>
      <c r="AM191" s="127"/>
      <c r="AN191" s="128"/>
      <c r="AO191" s="125"/>
      <c r="AP191" s="125"/>
      <c r="AQ191" s="129"/>
      <c r="AR191" s="111"/>
      <c r="AS191" s="112"/>
      <c r="AT191" s="113"/>
      <c r="AU191" s="114"/>
      <c r="AV191" s="115"/>
    </row>
    <row r="192" spans="1:48" hidden="1" x14ac:dyDescent="0.25">
      <c r="A192" s="119"/>
      <c r="M192" s="98"/>
      <c r="N192" s="96"/>
      <c r="O192" s="96"/>
      <c r="P192" s="98"/>
      <c r="Q192" s="99"/>
      <c r="R192" s="98"/>
      <c r="S192" s="121"/>
      <c r="T192" s="121"/>
      <c r="U192" s="98"/>
      <c r="V192" s="121"/>
      <c r="W192" s="121"/>
      <c r="X192" s="98"/>
      <c r="Y192" s="122"/>
      <c r="Z192" s="122"/>
      <c r="AA192" s="98"/>
      <c r="AB192" s="123"/>
      <c r="AC192" s="124"/>
      <c r="AD192" s="98"/>
      <c r="AE192" s="123"/>
      <c r="AF192" s="123"/>
      <c r="AG192" s="125"/>
      <c r="AH192" s="126"/>
      <c r="AI192" s="126"/>
      <c r="AJ192" s="126"/>
      <c r="AK192" s="126"/>
      <c r="AL192" s="127"/>
      <c r="AM192" s="127"/>
      <c r="AN192" s="128"/>
      <c r="AO192" s="125"/>
      <c r="AP192" s="125"/>
      <c r="AQ192" s="129"/>
      <c r="AR192" s="111"/>
      <c r="AS192" s="112"/>
      <c r="AT192" s="113"/>
      <c r="AU192" s="114"/>
      <c r="AV192" s="115"/>
    </row>
    <row r="193" spans="1:48" hidden="1" x14ac:dyDescent="0.25">
      <c r="A193" s="119"/>
      <c r="M193" s="98"/>
      <c r="N193" s="96"/>
      <c r="O193" s="96"/>
      <c r="P193" s="98"/>
      <c r="Q193" s="99"/>
      <c r="R193" s="98"/>
      <c r="S193" s="121"/>
      <c r="T193" s="121"/>
      <c r="U193" s="98"/>
      <c r="V193" s="121"/>
      <c r="W193" s="121"/>
      <c r="X193" s="98"/>
      <c r="Y193" s="122"/>
      <c r="Z193" s="122"/>
      <c r="AA193" s="98"/>
      <c r="AB193" s="123"/>
      <c r="AC193" s="124"/>
      <c r="AD193" s="98"/>
      <c r="AE193" s="123"/>
      <c r="AF193" s="123"/>
      <c r="AG193" s="125"/>
      <c r="AH193" s="126"/>
      <c r="AI193" s="126"/>
      <c r="AJ193" s="126"/>
      <c r="AK193" s="126"/>
      <c r="AL193" s="127"/>
      <c r="AM193" s="127"/>
      <c r="AN193" s="128"/>
      <c r="AO193" s="125"/>
      <c r="AP193" s="125"/>
      <c r="AQ193" s="129"/>
      <c r="AR193" s="111"/>
      <c r="AS193" s="112"/>
      <c r="AT193" s="113"/>
      <c r="AU193" s="114"/>
      <c r="AV193" s="115"/>
    </row>
    <row r="194" spans="1:48" hidden="1" x14ac:dyDescent="0.25">
      <c r="A194" s="119"/>
      <c r="M194" s="98"/>
      <c r="N194" s="96"/>
      <c r="O194" s="96"/>
      <c r="P194" s="98"/>
      <c r="Q194" s="99"/>
      <c r="R194" s="98"/>
      <c r="S194" s="121"/>
      <c r="T194" s="121"/>
      <c r="U194" s="98"/>
      <c r="V194" s="121"/>
      <c r="W194" s="121"/>
      <c r="X194" s="98"/>
      <c r="Y194" s="122"/>
      <c r="Z194" s="122"/>
      <c r="AA194" s="98"/>
      <c r="AB194" s="123"/>
      <c r="AC194" s="124"/>
      <c r="AD194" s="98"/>
      <c r="AE194" s="123"/>
      <c r="AF194" s="123"/>
      <c r="AG194" s="125"/>
      <c r="AH194" s="126"/>
      <c r="AI194" s="126"/>
      <c r="AJ194" s="126"/>
      <c r="AK194" s="126"/>
      <c r="AL194" s="127"/>
      <c r="AM194" s="127"/>
      <c r="AN194" s="128"/>
      <c r="AO194" s="125"/>
      <c r="AP194" s="125"/>
      <c r="AQ194" s="129"/>
      <c r="AR194" s="111"/>
      <c r="AS194" s="112"/>
      <c r="AT194" s="113"/>
      <c r="AU194" s="114"/>
      <c r="AV194" s="115"/>
    </row>
    <row r="195" spans="1:48" s="159" customFormat="1" ht="15" customHeight="1" x14ac:dyDescent="0.25">
      <c r="A195" s="138" t="s">
        <v>174</v>
      </c>
      <c r="B195" s="142">
        <f t="shared" ref="B195:L195" si="23">SUM(B167:B185)</f>
        <v>763.71</v>
      </c>
      <c r="C195" s="142">
        <f t="shared" si="23"/>
        <v>0</v>
      </c>
      <c r="D195" s="142">
        <f t="shared" si="23"/>
        <v>0</v>
      </c>
      <c r="E195" s="262">
        <f t="shared" si="23"/>
        <v>0</v>
      </c>
      <c r="F195" s="262">
        <f t="shared" si="23"/>
        <v>0</v>
      </c>
      <c r="G195" s="142">
        <f t="shared" si="23"/>
        <v>451.6</v>
      </c>
      <c r="H195" s="163">
        <f t="shared" si="23"/>
        <v>0</v>
      </c>
      <c r="I195" s="163">
        <f t="shared" si="23"/>
        <v>6000</v>
      </c>
      <c r="J195" s="142">
        <f t="shared" si="23"/>
        <v>7951.5199999999995</v>
      </c>
      <c r="K195" s="163">
        <f t="shared" si="23"/>
        <v>2000</v>
      </c>
      <c r="L195" s="163">
        <f t="shared" si="23"/>
        <v>3000</v>
      </c>
      <c r="M195" s="143">
        <f t="shared" ref="M195:AR195" si="24">SUM(M167:M186)</f>
        <v>389.54999999999995</v>
      </c>
      <c r="N195" s="163">
        <f t="shared" si="24"/>
        <v>3000</v>
      </c>
      <c r="O195" s="163">
        <f t="shared" si="24"/>
        <v>2000</v>
      </c>
      <c r="P195" s="143">
        <f t="shared" si="24"/>
        <v>2408.31</v>
      </c>
      <c r="Q195" s="144">
        <f t="shared" si="24"/>
        <v>1950</v>
      </c>
      <c r="R195" s="143">
        <f t="shared" si="24"/>
        <v>1804.96</v>
      </c>
      <c r="S195" s="145">
        <f t="shared" si="24"/>
        <v>1200</v>
      </c>
      <c r="T195" s="145">
        <f t="shared" si="24"/>
        <v>3000</v>
      </c>
      <c r="U195" s="143">
        <f t="shared" si="24"/>
        <v>515.18000000000006</v>
      </c>
      <c r="V195" s="145">
        <f t="shared" si="24"/>
        <v>1000</v>
      </c>
      <c r="W195" s="145">
        <f t="shared" si="24"/>
        <v>4250</v>
      </c>
      <c r="X195" s="143">
        <f t="shared" si="24"/>
        <v>3340.6099999999997</v>
      </c>
      <c r="Y195" s="146">
        <f t="shared" si="24"/>
        <v>4250</v>
      </c>
      <c r="Z195" s="146">
        <f t="shared" si="24"/>
        <v>4250</v>
      </c>
      <c r="AA195" s="143">
        <f t="shared" si="24"/>
        <v>5267.77</v>
      </c>
      <c r="AB195" s="147">
        <f t="shared" si="24"/>
        <v>2000</v>
      </c>
      <c r="AC195" s="148">
        <f t="shared" si="24"/>
        <v>5750</v>
      </c>
      <c r="AD195" s="143">
        <f t="shared" si="24"/>
        <v>3463.95</v>
      </c>
      <c r="AE195" s="147">
        <f t="shared" si="24"/>
        <v>2000</v>
      </c>
      <c r="AF195" s="147">
        <f t="shared" si="24"/>
        <v>2000</v>
      </c>
      <c r="AG195" s="149">
        <f t="shared" si="24"/>
        <v>5250</v>
      </c>
      <c r="AH195" s="150">
        <f t="shared" si="24"/>
        <v>4709.7199999999993</v>
      </c>
      <c r="AI195" s="150">
        <f t="shared" si="24"/>
        <v>3500</v>
      </c>
      <c r="AJ195" s="150">
        <f t="shared" si="24"/>
        <v>4250</v>
      </c>
      <c r="AK195" s="150">
        <f t="shared" si="24"/>
        <v>3619.23</v>
      </c>
      <c r="AL195" s="151">
        <f t="shared" si="24"/>
        <v>4250</v>
      </c>
      <c r="AM195" s="151">
        <f t="shared" si="24"/>
        <v>4000</v>
      </c>
      <c r="AN195" s="152">
        <f t="shared" si="24"/>
        <v>2109.37</v>
      </c>
      <c r="AO195" s="149">
        <f t="shared" si="24"/>
        <v>1533.4099999999999</v>
      </c>
      <c r="AP195" s="149">
        <f t="shared" si="24"/>
        <v>4000</v>
      </c>
      <c r="AQ195" s="153">
        <f t="shared" si="24"/>
        <v>4000</v>
      </c>
      <c r="AR195" s="154">
        <f t="shared" si="24"/>
        <v>3000</v>
      </c>
      <c r="AS195" s="155"/>
      <c r="AT195" s="156">
        <f>SUM(AT167:AT194)</f>
        <v>4750</v>
      </c>
      <c r="AU195" s="157">
        <f>SUM(AU167:AU194)</f>
        <v>4000</v>
      </c>
      <c r="AV195" s="286">
        <f>SUM(AV167:AV194)</f>
        <v>4000</v>
      </c>
    </row>
    <row r="196" spans="1:48" ht="5.0999999999999996" customHeight="1" x14ac:dyDescent="0.25">
      <c r="A196" s="244"/>
      <c r="B196" s="94"/>
      <c r="C196" s="94"/>
      <c r="D196" s="94"/>
      <c r="E196" s="95"/>
      <c r="F196" s="95"/>
      <c r="G196" s="120"/>
      <c r="H196" s="96"/>
      <c r="I196" s="96"/>
      <c r="J196" s="97"/>
      <c r="K196" s="96"/>
      <c r="L196" s="96"/>
      <c r="M196" s="98"/>
      <c r="N196" s="96"/>
      <c r="O196" s="96"/>
      <c r="P196" s="98"/>
      <c r="Q196" s="99"/>
      <c r="R196" s="98"/>
      <c r="S196" s="121"/>
      <c r="T196" s="121"/>
      <c r="U196" s="98"/>
      <c r="V196" s="121"/>
      <c r="W196" s="121"/>
      <c r="X196" s="98"/>
      <c r="Y196" s="122"/>
      <c r="Z196" s="122"/>
      <c r="AA196" s="98"/>
      <c r="AB196" s="123"/>
      <c r="AC196" s="124"/>
      <c r="AD196" s="98"/>
      <c r="AE196" s="123"/>
      <c r="AF196" s="123"/>
      <c r="AG196" s="125"/>
      <c r="AH196" s="126"/>
      <c r="AI196" s="126"/>
      <c r="AJ196" s="126"/>
      <c r="AK196" s="126"/>
      <c r="AL196" s="127"/>
      <c r="AM196" s="127"/>
      <c r="AN196" s="128"/>
      <c r="AO196" s="125"/>
      <c r="AP196" s="125"/>
      <c r="AQ196" s="129"/>
      <c r="AR196" s="111"/>
      <c r="AS196" s="112"/>
      <c r="AT196" s="113"/>
      <c r="AU196" s="114"/>
      <c r="AV196" s="115"/>
    </row>
    <row r="197" spans="1:48" ht="15" customHeight="1" x14ac:dyDescent="0.25">
      <c r="A197" s="3" t="s">
        <v>175</v>
      </c>
      <c r="B197" s="94"/>
      <c r="C197" s="94"/>
      <c r="D197" s="94"/>
      <c r="E197" s="95"/>
      <c r="F197" s="95"/>
      <c r="G197" s="120"/>
      <c r="H197" s="96"/>
      <c r="I197" s="96"/>
      <c r="J197" s="97"/>
      <c r="K197" s="96"/>
      <c r="L197" s="96"/>
      <c r="M197" s="98"/>
      <c r="N197" s="96"/>
      <c r="O197" s="96"/>
      <c r="P197" s="98"/>
      <c r="Q197" s="99"/>
      <c r="R197" s="100"/>
      <c r="S197" s="101"/>
      <c r="T197" s="101"/>
      <c r="U197" s="102"/>
      <c r="V197" s="101"/>
      <c r="W197" s="101"/>
      <c r="X197" s="102"/>
      <c r="Y197" s="103"/>
      <c r="Z197" s="103"/>
      <c r="AA197" s="102"/>
      <c r="AB197" s="104"/>
      <c r="AC197" s="105"/>
      <c r="AD197" s="102"/>
      <c r="AE197" s="104"/>
      <c r="AF197" s="104"/>
      <c r="AG197" s="106"/>
      <c r="AH197" s="107"/>
      <c r="AI197" s="107"/>
      <c r="AJ197" s="107"/>
      <c r="AK197" s="107"/>
      <c r="AL197" s="108"/>
      <c r="AM197" s="108"/>
      <c r="AN197" s="109"/>
      <c r="AO197" s="106"/>
      <c r="AP197" s="106"/>
      <c r="AQ197" s="110"/>
      <c r="AR197" s="111"/>
      <c r="AS197" s="112"/>
      <c r="AT197" s="113"/>
      <c r="AU197" s="114"/>
      <c r="AV197" s="115"/>
    </row>
    <row r="198" spans="1:48" ht="15" customHeight="1" x14ac:dyDescent="0.25">
      <c r="A198" s="119" t="s">
        <v>176</v>
      </c>
      <c r="B198" s="94"/>
      <c r="C198" s="94">
        <v>-306.10000000000002</v>
      </c>
      <c r="D198" s="94">
        <v>15</v>
      </c>
      <c r="E198" s="95"/>
      <c r="F198" s="95"/>
      <c r="G198" s="120">
        <v>0.11</v>
      </c>
      <c r="H198" s="96"/>
      <c r="I198" s="96"/>
      <c r="J198" s="97">
        <v>257.43</v>
      </c>
      <c r="K198" s="96"/>
      <c r="L198" s="96"/>
      <c r="M198" s="98">
        <f>0.14+81+115.57</f>
        <v>196.70999999999998</v>
      </c>
      <c r="N198" s="96">
        <v>200</v>
      </c>
      <c r="O198" s="96">
        <f>250+300</f>
        <v>550</v>
      </c>
      <c r="P198" s="98">
        <f>3603.13+61.49+300</f>
        <v>3964.62</v>
      </c>
      <c r="Q198" s="99">
        <f>250</f>
        <v>250</v>
      </c>
      <c r="R198" s="98">
        <v>42.28</v>
      </c>
      <c r="S198" s="121">
        <f>250</f>
        <v>250</v>
      </c>
      <c r="T198" s="121">
        <f>250</f>
        <v>250</v>
      </c>
      <c r="U198" s="98">
        <v>90.64</v>
      </c>
      <c r="V198" s="121">
        <f>250</f>
        <v>250</v>
      </c>
      <c r="W198" s="121">
        <f>250</f>
        <v>250</v>
      </c>
      <c r="X198" s="98"/>
      <c r="Y198" s="122">
        <f>250</f>
        <v>250</v>
      </c>
      <c r="Z198" s="122">
        <f>250</f>
        <v>250</v>
      </c>
      <c r="AA198" s="98"/>
      <c r="AB198" s="123">
        <f>250</f>
        <v>250</v>
      </c>
      <c r="AC198" s="124">
        <f>250</f>
        <v>250</v>
      </c>
      <c r="AD198" s="98">
        <v>0.05</v>
      </c>
      <c r="AE198" s="123">
        <f>250</f>
        <v>250</v>
      </c>
      <c r="AF198" s="123">
        <f>250</f>
        <v>250</v>
      </c>
      <c r="AG198" s="125"/>
      <c r="AH198" s="126">
        <v>127.6</v>
      </c>
      <c r="AI198" s="126">
        <f>250</f>
        <v>250</v>
      </c>
      <c r="AJ198" s="126">
        <f>250</f>
        <v>250</v>
      </c>
      <c r="AK198" s="126"/>
      <c r="AL198" s="127">
        <f>250</f>
        <v>250</v>
      </c>
      <c r="AM198" s="127">
        <f>250</f>
        <v>250</v>
      </c>
      <c r="AN198" s="128"/>
      <c r="AO198" s="125"/>
      <c r="AP198" s="125">
        <f>250</f>
        <v>250</v>
      </c>
      <c r="AQ198" s="129">
        <f>250</f>
        <v>250</v>
      </c>
      <c r="AR198" s="111">
        <f>250</f>
        <v>250</v>
      </c>
      <c r="AS198" s="112">
        <v>100</v>
      </c>
      <c r="AT198" s="113">
        <f>250</f>
        <v>250</v>
      </c>
      <c r="AU198" s="114">
        <f>250</f>
        <v>250</v>
      </c>
      <c r="AV198" s="115">
        <f>250</f>
        <v>250</v>
      </c>
    </row>
    <row r="199" spans="1:48" ht="15" customHeight="1" x14ac:dyDescent="0.25">
      <c r="A199" s="119" t="s">
        <v>177</v>
      </c>
      <c r="B199" s="94">
        <v>185</v>
      </c>
      <c r="C199" s="94">
        <v>309.45</v>
      </c>
      <c r="D199" s="94"/>
      <c r="E199" s="95">
        <v>500</v>
      </c>
      <c r="F199" s="95">
        <v>500</v>
      </c>
      <c r="G199" s="120">
        <v>197</v>
      </c>
      <c r="H199" s="96">
        <v>500</v>
      </c>
      <c r="I199" s="96">
        <v>500</v>
      </c>
      <c r="J199" s="97"/>
      <c r="K199" s="96">
        <v>500</v>
      </c>
      <c r="L199" s="96">
        <v>500</v>
      </c>
      <c r="M199" s="98"/>
      <c r="N199" s="96">
        <v>500</v>
      </c>
      <c r="O199" s="96">
        <v>250</v>
      </c>
      <c r="P199" s="98"/>
      <c r="Q199" s="99">
        <v>500</v>
      </c>
      <c r="R199" s="98">
        <v>660</v>
      </c>
      <c r="S199" s="121">
        <v>500</v>
      </c>
      <c r="T199" s="121">
        <v>500</v>
      </c>
      <c r="U199" s="98">
        <v>277.7</v>
      </c>
      <c r="V199" s="121">
        <v>500</v>
      </c>
      <c r="W199" s="121"/>
      <c r="X199" s="98"/>
      <c r="Y199" s="122">
        <v>500</v>
      </c>
      <c r="Z199" s="122">
        <v>500</v>
      </c>
      <c r="AA199" s="98">
        <v>136</v>
      </c>
      <c r="AB199" s="123">
        <v>500</v>
      </c>
      <c r="AC199" s="124">
        <v>500</v>
      </c>
      <c r="AD199" s="98"/>
      <c r="AE199" s="123">
        <v>500</v>
      </c>
      <c r="AF199" s="123">
        <v>500</v>
      </c>
      <c r="AG199" s="125">
        <v>500</v>
      </c>
      <c r="AH199" s="126">
        <v>220</v>
      </c>
      <c r="AI199" s="126">
        <v>500</v>
      </c>
      <c r="AJ199" s="126">
        <v>500</v>
      </c>
      <c r="AK199" s="126"/>
      <c r="AL199" s="127">
        <v>500</v>
      </c>
      <c r="AM199" s="127">
        <v>500</v>
      </c>
      <c r="AN199" s="128"/>
      <c r="AO199" s="125">
        <v>350.08</v>
      </c>
      <c r="AP199" s="125">
        <v>500</v>
      </c>
      <c r="AQ199" s="129">
        <v>500</v>
      </c>
      <c r="AR199" s="111">
        <v>500</v>
      </c>
      <c r="AS199" s="112"/>
      <c r="AT199" s="113">
        <v>500</v>
      </c>
      <c r="AU199" s="114">
        <v>500</v>
      </c>
      <c r="AV199" s="115">
        <v>500</v>
      </c>
    </row>
    <row r="200" spans="1:48" ht="15" hidden="1" customHeight="1" x14ac:dyDescent="0.25">
      <c r="A200" s="119" t="s">
        <v>178</v>
      </c>
      <c r="B200" s="94">
        <v>1500</v>
      </c>
      <c r="C200" s="94"/>
      <c r="D200" s="94"/>
      <c r="E200" s="95"/>
      <c r="F200" s="95"/>
      <c r="G200" s="120"/>
      <c r="H200" s="96"/>
      <c r="I200" s="96"/>
      <c r="J200" s="97"/>
      <c r="K200" s="96"/>
      <c r="L200" s="96"/>
      <c r="M200" s="98"/>
      <c r="N200" s="96"/>
      <c r="O200" s="96"/>
      <c r="P200" s="98"/>
      <c r="Q200" s="99"/>
      <c r="R200" s="98"/>
      <c r="S200" s="121"/>
      <c r="T200" s="121"/>
      <c r="U200" s="98"/>
      <c r="V200" s="121"/>
      <c r="W200" s="121"/>
      <c r="X200" s="98"/>
      <c r="Y200" s="122"/>
      <c r="Z200" s="122"/>
      <c r="AA200" s="98"/>
      <c r="AB200" s="123"/>
      <c r="AC200" s="124"/>
      <c r="AD200" s="98"/>
      <c r="AE200" s="123"/>
      <c r="AF200" s="123"/>
      <c r="AG200" s="125"/>
      <c r="AH200" s="126"/>
      <c r="AI200" s="126"/>
      <c r="AJ200" s="126"/>
      <c r="AK200" s="126"/>
      <c r="AL200" s="127"/>
      <c r="AM200" s="127"/>
      <c r="AN200" s="128"/>
      <c r="AO200" s="125"/>
      <c r="AP200" s="125"/>
      <c r="AQ200" s="129"/>
      <c r="AR200" s="111"/>
      <c r="AS200" s="112"/>
      <c r="AT200" s="113"/>
      <c r="AU200" s="114"/>
      <c r="AV200" s="115"/>
    </row>
    <row r="201" spans="1:48" ht="15" hidden="1" customHeight="1" x14ac:dyDescent="0.25">
      <c r="A201" s="119" t="s">
        <v>179</v>
      </c>
      <c r="B201" s="94"/>
      <c r="C201" s="94"/>
      <c r="D201" s="94"/>
      <c r="E201" s="95"/>
      <c r="F201" s="95"/>
      <c r="G201" s="120">
        <v>1000</v>
      </c>
      <c r="H201" s="96"/>
      <c r="I201" s="96"/>
      <c r="J201" s="97"/>
      <c r="K201" s="96"/>
      <c r="L201" s="96"/>
      <c r="M201" s="98"/>
      <c r="N201" s="96"/>
      <c r="O201" s="96"/>
      <c r="P201" s="98"/>
      <c r="Q201" s="99"/>
      <c r="R201" s="98"/>
      <c r="S201" s="121"/>
      <c r="T201" s="121"/>
      <c r="U201" s="98"/>
      <c r="V201" s="121"/>
      <c r="W201" s="121"/>
      <c r="X201" s="98"/>
      <c r="Y201" s="122"/>
      <c r="Z201" s="122"/>
      <c r="AA201" s="98"/>
      <c r="AB201" s="123"/>
      <c r="AC201" s="124"/>
      <c r="AD201" s="98"/>
      <c r="AE201" s="123"/>
      <c r="AF201" s="123"/>
      <c r="AG201" s="125"/>
      <c r="AH201" s="126"/>
      <c r="AI201" s="126"/>
      <c r="AJ201" s="126"/>
      <c r="AK201" s="126"/>
      <c r="AL201" s="127"/>
      <c r="AM201" s="127"/>
      <c r="AN201" s="128"/>
      <c r="AO201" s="125"/>
      <c r="AP201" s="125"/>
      <c r="AQ201" s="129"/>
      <c r="AR201" s="111"/>
      <c r="AS201" s="112"/>
      <c r="AT201" s="113"/>
      <c r="AU201" s="114"/>
      <c r="AV201" s="115"/>
    </row>
    <row r="202" spans="1:48" ht="15" hidden="1" customHeight="1" x14ac:dyDescent="0.25">
      <c r="A202" s="119" t="s">
        <v>180</v>
      </c>
      <c r="B202" s="94"/>
      <c r="C202" s="94"/>
      <c r="D202" s="94"/>
      <c r="E202" s="95"/>
      <c r="F202" s="95">
        <v>150</v>
      </c>
      <c r="G202" s="120">
        <v>150</v>
      </c>
      <c r="H202" s="96"/>
      <c r="I202" s="96"/>
      <c r="J202" s="97"/>
      <c r="K202" s="96"/>
      <c r="L202" s="96"/>
      <c r="M202" s="98"/>
      <c r="N202" s="96"/>
      <c r="O202" s="96"/>
      <c r="P202" s="98"/>
      <c r="Q202" s="99"/>
      <c r="R202" s="98"/>
      <c r="S202" s="121"/>
      <c r="T202" s="121"/>
      <c r="U202" s="98"/>
      <c r="V202" s="121"/>
      <c r="W202" s="121"/>
      <c r="X202" s="98"/>
      <c r="Y202" s="122"/>
      <c r="Z202" s="122"/>
      <c r="AA202" s="98"/>
      <c r="AB202" s="123"/>
      <c r="AC202" s="124"/>
      <c r="AD202" s="98"/>
      <c r="AE202" s="123"/>
      <c r="AF202" s="123"/>
      <c r="AG202" s="125"/>
      <c r="AH202" s="126"/>
      <c r="AI202" s="126"/>
      <c r="AJ202" s="126"/>
      <c r="AK202" s="126"/>
      <c r="AL202" s="127"/>
      <c r="AM202" s="127"/>
      <c r="AN202" s="128"/>
      <c r="AO202" s="125"/>
      <c r="AP202" s="125"/>
      <c r="AQ202" s="129"/>
      <c r="AR202" s="111"/>
      <c r="AS202" s="112"/>
      <c r="AT202" s="113"/>
      <c r="AU202" s="114"/>
      <c r="AV202" s="115"/>
    </row>
    <row r="203" spans="1:48" ht="15" hidden="1" customHeight="1" x14ac:dyDescent="0.25">
      <c r="A203" s="119" t="s">
        <v>181</v>
      </c>
      <c r="B203" s="94"/>
      <c r="C203" s="94"/>
      <c r="D203" s="94"/>
      <c r="E203" s="95"/>
      <c r="F203" s="95"/>
      <c r="G203" s="120"/>
      <c r="H203" s="96"/>
      <c r="I203" s="96"/>
      <c r="J203" s="97"/>
      <c r="K203" s="96"/>
      <c r="L203" s="96"/>
      <c r="M203" s="98"/>
      <c r="N203" s="96"/>
      <c r="O203" s="96"/>
      <c r="P203" s="98"/>
      <c r="Q203" s="99"/>
      <c r="R203" s="98">
        <v>1961.26</v>
      </c>
      <c r="S203" s="121"/>
      <c r="T203" s="121"/>
      <c r="U203" s="98"/>
      <c r="V203" s="121"/>
      <c r="W203" s="121"/>
      <c r="X203" s="98"/>
      <c r="Y203" s="122"/>
      <c r="Z203" s="122"/>
      <c r="AA203" s="98"/>
      <c r="AB203" s="123"/>
      <c r="AC203" s="124"/>
      <c r="AD203" s="98"/>
      <c r="AE203" s="123"/>
      <c r="AF203" s="123"/>
      <c r="AG203" s="125"/>
      <c r="AH203" s="126"/>
      <c r="AI203" s="126"/>
      <c r="AJ203" s="126"/>
      <c r="AK203" s="126"/>
      <c r="AL203" s="127"/>
      <c r="AM203" s="127"/>
      <c r="AN203" s="128"/>
      <c r="AO203" s="125"/>
      <c r="AP203" s="125"/>
      <c r="AQ203" s="129"/>
      <c r="AR203" s="111"/>
      <c r="AS203" s="112"/>
      <c r="AT203" s="113"/>
      <c r="AU203" s="114"/>
      <c r="AV203" s="115"/>
    </row>
    <row r="204" spans="1:48" ht="15" hidden="1" customHeight="1" x14ac:dyDescent="0.25">
      <c r="A204" s="119" t="s">
        <v>182</v>
      </c>
      <c r="B204" s="94"/>
      <c r="C204" s="94"/>
      <c r="D204" s="94"/>
      <c r="E204" s="95"/>
      <c r="F204" s="95"/>
      <c r="G204" s="120"/>
      <c r="H204" s="96"/>
      <c r="I204" s="96"/>
      <c r="J204" s="97"/>
      <c r="K204" s="96"/>
      <c r="L204" s="96"/>
      <c r="M204" s="98"/>
      <c r="N204" s="96"/>
      <c r="O204" s="96"/>
      <c r="P204" s="98"/>
      <c r="Q204" s="99"/>
      <c r="R204" s="98"/>
      <c r="S204" s="121"/>
      <c r="T204" s="121"/>
      <c r="U204" s="98">
        <v>10954.46</v>
      </c>
      <c r="V204" s="121"/>
      <c r="W204" s="121"/>
      <c r="X204" s="98"/>
      <c r="Y204" s="122"/>
      <c r="Z204" s="122"/>
      <c r="AA204" s="98"/>
      <c r="AB204" s="123"/>
      <c r="AC204" s="124"/>
      <c r="AD204" s="98"/>
      <c r="AE204" s="123"/>
      <c r="AF204" s="123"/>
      <c r="AG204" s="125"/>
      <c r="AH204" s="126"/>
      <c r="AI204" s="126"/>
      <c r="AJ204" s="126"/>
      <c r="AK204" s="126"/>
      <c r="AL204" s="127"/>
      <c r="AM204" s="127"/>
      <c r="AN204" s="128"/>
      <c r="AO204" s="125"/>
      <c r="AP204" s="125"/>
      <c r="AQ204" s="129"/>
      <c r="AR204" s="111"/>
      <c r="AS204" s="112"/>
      <c r="AT204" s="113"/>
      <c r="AU204" s="114"/>
      <c r="AV204" s="115"/>
    </row>
    <row r="205" spans="1:48" ht="15" hidden="1" customHeight="1" x14ac:dyDescent="0.25">
      <c r="A205" s="119" t="s">
        <v>183</v>
      </c>
      <c r="B205" s="94"/>
      <c r="C205" s="94"/>
      <c r="D205" s="94"/>
      <c r="E205" s="95"/>
      <c r="F205" s="95"/>
      <c r="G205" s="120"/>
      <c r="H205" s="96"/>
      <c r="I205" s="96"/>
      <c r="J205" s="97"/>
      <c r="K205" s="96"/>
      <c r="L205" s="96"/>
      <c r="M205" s="98"/>
      <c r="N205" s="96"/>
      <c r="O205" s="96"/>
      <c r="P205" s="98"/>
      <c r="Q205" s="99"/>
      <c r="R205" s="98"/>
      <c r="S205" s="121"/>
      <c r="T205" s="121"/>
      <c r="U205" s="98"/>
      <c r="V205" s="121"/>
      <c r="W205" s="121">
        <v>500</v>
      </c>
      <c r="X205" s="98">
        <v>500</v>
      </c>
      <c r="Y205" s="122"/>
      <c r="Z205" s="122"/>
      <c r="AA205" s="98"/>
      <c r="AB205" s="123"/>
      <c r="AC205" s="124"/>
      <c r="AD205" s="98"/>
      <c r="AE205" s="123"/>
      <c r="AF205" s="123"/>
      <c r="AG205" s="125"/>
      <c r="AH205" s="126"/>
      <c r="AI205" s="126"/>
      <c r="AJ205" s="126"/>
      <c r="AK205" s="126"/>
      <c r="AL205" s="127"/>
      <c r="AM205" s="127"/>
      <c r="AN205" s="128"/>
      <c r="AO205" s="125"/>
      <c r="AP205" s="125"/>
      <c r="AQ205" s="129"/>
      <c r="AR205" s="111"/>
      <c r="AS205" s="112"/>
      <c r="AT205" s="113"/>
      <c r="AU205" s="114"/>
      <c r="AV205" s="115"/>
    </row>
    <row r="206" spans="1:48" ht="15" hidden="1" customHeight="1" x14ac:dyDescent="0.25">
      <c r="A206" s="119" t="s">
        <v>184</v>
      </c>
      <c r="B206" s="94"/>
      <c r="C206" s="94"/>
      <c r="D206" s="94"/>
      <c r="E206" s="95"/>
      <c r="F206" s="95"/>
      <c r="G206" s="120"/>
      <c r="H206" s="96"/>
      <c r="I206" s="96"/>
      <c r="J206" s="97"/>
      <c r="K206" s="96"/>
      <c r="L206" s="96"/>
      <c r="M206" s="98"/>
      <c r="N206" s="96"/>
      <c r="O206" s="96"/>
      <c r="P206" s="98"/>
      <c r="Q206" s="99"/>
      <c r="R206" s="98"/>
      <c r="S206" s="121"/>
      <c r="T206" s="121"/>
      <c r="U206" s="98"/>
      <c r="V206" s="121"/>
      <c r="W206" s="121"/>
      <c r="X206" s="98">
        <v>10079.91</v>
      </c>
      <c r="Y206" s="122"/>
      <c r="Z206" s="122"/>
      <c r="AA206" s="98"/>
      <c r="AB206" s="123"/>
      <c r="AC206" s="124"/>
      <c r="AD206" s="98"/>
      <c r="AE206" s="123"/>
      <c r="AF206" s="123"/>
      <c r="AG206" s="125"/>
      <c r="AH206" s="126"/>
      <c r="AI206" s="126"/>
      <c r="AJ206" s="126"/>
      <c r="AK206" s="126"/>
      <c r="AL206" s="127"/>
      <c r="AM206" s="127"/>
      <c r="AN206" s="128"/>
      <c r="AO206" s="125"/>
      <c r="AP206" s="125"/>
      <c r="AQ206" s="129"/>
      <c r="AR206" s="111"/>
      <c r="AS206" s="112"/>
      <c r="AT206" s="113"/>
      <c r="AU206" s="114"/>
      <c r="AV206" s="115"/>
    </row>
    <row r="207" spans="1:48" ht="15" hidden="1" customHeight="1" x14ac:dyDescent="0.25">
      <c r="A207" s="119" t="s">
        <v>185</v>
      </c>
      <c r="B207" s="94"/>
      <c r="C207" s="94"/>
      <c r="D207" s="94"/>
      <c r="E207" s="95"/>
      <c r="F207" s="95"/>
      <c r="G207" s="120"/>
      <c r="H207" s="96"/>
      <c r="I207" s="96"/>
      <c r="J207" s="97"/>
      <c r="K207" s="96"/>
      <c r="L207" s="96"/>
      <c r="M207" s="98"/>
      <c r="N207" s="96"/>
      <c r="O207" s="96"/>
      <c r="P207" s="98"/>
      <c r="Q207" s="99"/>
      <c r="R207" s="98"/>
      <c r="S207" s="121"/>
      <c r="T207" s="121"/>
      <c r="U207" s="98"/>
      <c r="V207" s="121"/>
      <c r="W207" s="121"/>
      <c r="X207" s="98"/>
      <c r="Y207" s="122"/>
      <c r="Z207" s="122">
        <v>400</v>
      </c>
      <c r="AA207" s="98">
        <v>591.29</v>
      </c>
      <c r="AB207" s="123"/>
      <c r="AC207" s="124"/>
      <c r="AD207" s="98"/>
      <c r="AE207" s="123"/>
      <c r="AF207" s="123"/>
      <c r="AG207" s="125"/>
      <c r="AH207" s="126"/>
      <c r="AI207" s="126"/>
      <c r="AJ207" s="126"/>
      <c r="AK207" s="126"/>
      <c r="AL207" s="127"/>
      <c r="AM207" s="127"/>
      <c r="AN207" s="128"/>
      <c r="AO207" s="125"/>
      <c r="AP207" s="125"/>
      <c r="AQ207" s="129"/>
      <c r="AR207" s="111"/>
      <c r="AS207" s="112"/>
      <c r="AT207" s="113"/>
      <c r="AU207" s="114"/>
      <c r="AV207" s="115"/>
    </row>
    <row r="208" spans="1:48" ht="15" hidden="1" customHeight="1" x14ac:dyDescent="0.25">
      <c r="A208" s="119" t="s">
        <v>186</v>
      </c>
      <c r="B208" s="94"/>
      <c r="C208" s="94"/>
      <c r="D208" s="94"/>
      <c r="E208" s="95"/>
      <c r="F208" s="95"/>
      <c r="G208" s="120"/>
      <c r="H208" s="96"/>
      <c r="I208" s="96"/>
      <c r="J208" s="97"/>
      <c r="K208" s="96"/>
      <c r="L208" s="96"/>
      <c r="M208" s="98"/>
      <c r="N208" s="96"/>
      <c r="O208" s="96"/>
      <c r="P208" s="98"/>
      <c r="Q208" s="99"/>
      <c r="R208" s="98"/>
      <c r="S208" s="121"/>
      <c r="T208" s="121"/>
      <c r="U208" s="98"/>
      <c r="V208" s="121"/>
      <c r="W208" s="121"/>
      <c r="X208" s="98"/>
      <c r="Y208" s="122"/>
      <c r="Z208" s="122">
        <v>1500</v>
      </c>
      <c r="AA208" s="98">
        <v>1500</v>
      </c>
      <c r="AB208" s="123"/>
      <c r="AC208" s="124"/>
      <c r="AD208" s="98"/>
      <c r="AE208" s="123"/>
      <c r="AF208" s="123"/>
      <c r="AG208" s="125"/>
      <c r="AH208" s="126"/>
      <c r="AI208" s="126"/>
      <c r="AJ208" s="126"/>
      <c r="AK208" s="126"/>
      <c r="AL208" s="127"/>
      <c r="AM208" s="127"/>
      <c r="AN208" s="128"/>
      <c r="AO208" s="125"/>
      <c r="AP208" s="125"/>
      <c r="AQ208" s="129"/>
      <c r="AR208" s="111"/>
      <c r="AS208" s="112"/>
      <c r="AT208" s="113"/>
      <c r="AU208" s="114"/>
      <c r="AV208" s="115"/>
    </row>
    <row r="209" spans="1:48" ht="15" hidden="1" customHeight="1" x14ac:dyDescent="0.25">
      <c r="A209" s="119" t="s">
        <v>187</v>
      </c>
      <c r="B209" s="94"/>
      <c r="C209" s="94"/>
      <c r="D209" s="94"/>
      <c r="E209" s="95"/>
      <c r="F209" s="95"/>
      <c r="G209" s="120"/>
      <c r="H209" s="96"/>
      <c r="I209" s="96"/>
      <c r="J209" s="97"/>
      <c r="K209" s="96"/>
      <c r="L209" s="96"/>
      <c r="M209" s="98"/>
      <c r="N209" s="96"/>
      <c r="O209" s="96"/>
      <c r="P209" s="98"/>
      <c r="Q209" s="99"/>
      <c r="R209" s="98"/>
      <c r="S209" s="121"/>
      <c r="T209" s="121"/>
      <c r="U209" s="98"/>
      <c r="V209" s="121"/>
      <c r="W209" s="121"/>
      <c r="X209" s="98"/>
      <c r="Y209" s="122"/>
      <c r="Z209" s="122"/>
      <c r="AA209" s="98">
        <v>364.65</v>
      </c>
      <c r="AB209" s="123"/>
      <c r="AC209" s="124"/>
      <c r="AD209" s="98"/>
      <c r="AE209" s="123"/>
      <c r="AF209" s="123"/>
      <c r="AG209" s="125"/>
      <c r="AH209" s="126"/>
      <c r="AI209" s="126"/>
      <c r="AJ209" s="126"/>
      <c r="AK209" s="126"/>
      <c r="AL209" s="127"/>
      <c r="AM209" s="127"/>
      <c r="AN209" s="128"/>
      <c r="AO209" s="125"/>
      <c r="AP209" s="125"/>
      <c r="AQ209" s="129"/>
      <c r="AR209" s="111"/>
      <c r="AS209" s="112"/>
      <c r="AT209" s="113"/>
      <c r="AU209" s="114"/>
      <c r="AV209" s="115"/>
    </row>
    <row r="210" spans="1:48" hidden="1" x14ac:dyDescent="0.25">
      <c r="A210" s="119" t="s">
        <v>188</v>
      </c>
      <c r="U210" s="98"/>
      <c r="V210" s="121"/>
      <c r="W210" s="121"/>
      <c r="X210" s="98"/>
      <c r="Y210" s="122"/>
      <c r="Z210" s="122"/>
      <c r="AA210" s="98"/>
      <c r="AB210" s="123"/>
      <c r="AC210" s="124"/>
      <c r="AD210" s="98"/>
      <c r="AE210" s="123"/>
      <c r="AF210" s="123"/>
      <c r="AG210" s="125"/>
      <c r="AH210" s="126"/>
      <c r="AI210" s="126"/>
      <c r="AJ210" s="126"/>
      <c r="AK210" s="126"/>
      <c r="AL210" s="127"/>
      <c r="AM210" s="127">
        <v>3000</v>
      </c>
      <c r="AN210" s="128">
        <v>3000</v>
      </c>
      <c r="AO210" s="125"/>
      <c r="AP210" s="125"/>
      <c r="AQ210" s="129"/>
      <c r="AR210" s="111"/>
      <c r="AS210" s="112"/>
      <c r="AT210" s="113"/>
      <c r="AU210" s="114"/>
      <c r="AV210" s="115"/>
    </row>
    <row r="211" spans="1:48" ht="15" hidden="1" customHeight="1" x14ac:dyDescent="0.25">
      <c r="A211" s="119" t="s">
        <v>189</v>
      </c>
      <c r="B211" s="94"/>
      <c r="C211" s="94"/>
      <c r="D211" s="94"/>
      <c r="E211" s="95"/>
      <c r="F211" s="95"/>
      <c r="G211" s="120"/>
      <c r="H211" s="96"/>
      <c r="I211" s="96"/>
      <c r="J211" s="97"/>
      <c r="K211" s="96"/>
      <c r="L211" s="96"/>
      <c r="M211" s="98"/>
      <c r="N211" s="96"/>
      <c r="O211" s="96"/>
      <c r="P211" s="98"/>
      <c r="Q211" s="99"/>
      <c r="R211" s="98"/>
      <c r="S211" s="121"/>
      <c r="T211" s="121"/>
      <c r="U211" s="98"/>
      <c r="V211" s="121"/>
      <c r="W211" s="121"/>
      <c r="X211" s="98"/>
      <c r="Y211" s="122"/>
      <c r="Z211" s="122"/>
      <c r="AA211" s="98"/>
      <c r="AB211" s="123"/>
      <c r="AC211" s="124"/>
      <c r="AD211" s="98"/>
      <c r="AE211" s="123"/>
      <c r="AF211" s="123"/>
      <c r="AG211" s="125"/>
      <c r="AH211" s="126"/>
      <c r="AI211" s="126"/>
      <c r="AJ211" s="126"/>
      <c r="AK211" s="126"/>
      <c r="AL211" s="127"/>
      <c r="AM211" s="127"/>
      <c r="AN211" s="128"/>
      <c r="AO211" s="125">
        <v>0.5</v>
      </c>
      <c r="AP211" s="125"/>
      <c r="AQ211" s="129"/>
      <c r="AR211" s="111"/>
      <c r="AS211" s="112"/>
      <c r="AT211" s="113"/>
      <c r="AU211" s="114"/>
      <c r="AV211" s="115"/>
    </row>
    <row r="212" spans="1:48" ht="15" hidden="1" customHeight="1" x14ac:dyDescent="0.25">
      <c r="A212" s="119" t="s">
        <v>190</v>
      </c>
      <c r="B212" s="94"/>
      <c r="C212" s="94"/>
      <c r="D212" s="94"/>
      <c r="E212" s="95"/>
      <c r="F212" s="95"/>
      <c r="G212" s="120"/>
      <c r="H212" s="96"/>
      <c r="I212" s="96"/>
      <c r="J212" s="97"/>
      <c r="K212" s="96"/>
      <c r="L212" s="96"/>
      <c r="M212" s="98"/>
      <c r="N212" s="96"/>
      <c r="O212" s="96"/>
      <c r="P212" s="98"/>
      <c r="Q212" s="99"/>
      <c r="R212" s="98"/>
      <c r="S212" s="121"/>
      <c r="T212" s="121"/>
      <c r="U212" s="98"/>
      <c r="V212" s="121"/>
      <c r="W212" s="121"/>
      <c r="X212" s="98"/>
      <c r="Y212" s="122"/>
      <c r="Z212" s="122"/>
      <c r="AA212" s="98"/>
      <c r="AB212" s="123"/>
      <c r="AC212" s="124"/>
      <c r="AD212" s="98"/>
      <c r="AE212" s="123"/>
      <c r="AF212" s="123"/>
      <c r="AG212" s="125"/>
      <c r="AH212" s="126"/>
      <c r="AI212" s="126"/>
      <c r="AJ212" s="126"/>
      <c r="AK212" s="126"/>
      <c r="AL212" s="127"/>
      <c r="AM212" s="127"/>
      <c r="AN212" s="128"/>
      <c r="AO212" s="125"/>
      <c r="AP212" s="125"/>
      <c r="AQ212" s="129"/>
      <c r="AR212" s="111"/>
      <c r="AS212" s="112">
        <v>8545.77</v>
      </c>
      <c r="AT212" s="113">
        <v>10000</v>
      </c>
      <c r="AU212" s="114"/>
      <c r="AV212" s="115"/>
    </row>
    <row r="213" spans="1:48" ht="15" hidden="1" customHeight="1" x14ac:dyDescent="0.25">
      <c r="A213" s="119"/>
      <c r="B213" s="94"/>
      <c r="C213" s="94"/>
      <c r="D213" s="94"/>
      <c r="E213" s="95"/>
      <c r="F213" s="95"/>
      <c r="G213" s="120"/>
      <c r="H213" s="96"/>
      <c r="I213" s="96"/>
      <c r="J213" s="97"/>
      <c r="K213" s="96"/>
      <c r="L213" s="96"/>
      <c r="M213" s="98"/>
      <c r="N213" s="96"/>
      <c r="O213" s="96"/>
      <c r="P213" s="98"/>
      <c r="Q213" s="99"/>
      <c r="R213" s="98"/>
      <c r="S213" s="121"/>
      <c r="T213" s="121"/>
      <c r="U213" s="98"/>
      <c r="V213" s="121"/>
      <c r="W213" s="121"/>
      <c r="X213" s="98"/>
      <c r="Y213" s="122"/>
      <c r="Z213" s="122"/>
      <c r="AA213" s="98"/>
      <c r="AB213" s="123"/>
      <c r="AC213" s="124"/>
      <c r="AD213" s="98"/>
      <c r="AE213" s="123"/>
      <c r="AF213" s="123"/>
      <c r="AG213" s="125"/>
      <c r="AH213" s="126"/>
      <c r="AI213" s="126"/>
      <c r="AJ213" s="126"/>
      <c r="AK213" s="126"/>
      <c r="AL213" s="127"/>
      <c r="AM213" s="127"/>
      <c r="AN213" s="128"/>
      <c r="AO213" s="125"/>
      <c r="AP213" s="125"/>
      <c r="AQ213" s="129"/>
      <c r="AR213" s="111"/>
      <c r="AS213" s="112"/>
      <c r="AT213" s="113"/>
      <c r="AU213" s="114"/>
      <c r="AV213" s="115"/>
    </row>
    <row r="214" spans="1:48" hidden="1" x14ac:dyDescent="0.25">
      <c r="AD214" s="98"/>
      <c r="AH214" s="126"/>
      <c r="AI214" s="137"/>
      <c r="AJ214" s="126"/>
      <c r="AK214" s="126"/>
      <c r="AL214" s="127"/>
      <c r="AM214" s="127"/>
      <c r="AN214" s="128"/>
      <c r="AO214" s="125"/>
      <c r="AP214" s="125"/>
      <c r="AQ214" s="129"/>
      <c r="AR214" s="111"/>
      <c r="AS214" s="112"/>
      <c r="AT214" s="113"/>
      <c r="AU214" s="114"/>
      <c r="AV214" s="115"/>
    </row>
    <row r="215" spans="1:48" s="159" customFormat="1" ht="15" customHeight="1" x14ac:dyDescent="0.25">
      <c r="A215" s="138" t="s">
        <v>191</v>
      </c>
      <c r="B215" s="142">
        <f t="shared" ref="B215:AB215" si="25">SUM(B198:B209)</f>
        <v>1685</v>
      </c>
      <c r="C215" s="142">
        <f t="shared" si="25"/>
        <v>3.3499999999999659</v>
      </c>
      <c r="D215" s="142">
        <f t="shared" si="25"/>
        <v>15</v>
      </c>
      <c r="E215" s="262">
        <f t="shared" si="25"/>
        <v>500</v>
      </c>
      <c r="F215" s="262">
        <f t="shared" si="25"/>
        <v>650</v>
      </c>
      <c r="G215" s="142">
        <f t="shared" si="25"/>
        <v>1347.1100000000001</v>
      </c>
      <c r="H215" s="163">
        <f t="shared" si="25"/>
        <v>500</v>
      </c>
      <c r="I215" s="163">
        <f t="shared" si="25"/>
        <v>500</v>
      </c>
      <c r="J215" s="142">
        <f t="shared" si="25"/>
        <v>257.43</v>
      </c>
      <c r="K215" s="163">
        <f t="shared" si="25"/>
        <v>500</v>
      </c>
      <c r="L215" s="163">
        <f t="shared" si="25"/>
        <v>500</v>
      </c>
      <c r="M215" s="143">
        <f t="shared" si="25"/>
        <v>196.70999999999998</v>
      </c>
      <c r="N215" s="163">
        <f t="shared" si="25"/>
        <v>700</v>
      </c>
      <c r="O215" s="163">
        <f t="shared" si="25"/>
        <v>800</v>
      </c>
      <c r="P215" s="143">
        <f t="shared" si="25"/>
        <v>3964.62</v>
      </c>
      <c r="Q215" s="144">
        <f t="shared" si="25"/>
        <v>750</v>
      </c>
      <c r="R215" s="143">
        <f t="shared" si="25"/>
        <v>2663.54</v>
      </c>
      <c r="S215" s="145">
        <f t="shared" si="25"/>
        <v>750</v>
      </c>
      <c r="T215" s="145">
        <f t="shared" si="25"/>
        <v>750</v>
      </c>
      <c r="U215" s="143">
        <f t="shared" si="25"/>
        <v>11322.8</v>
      </c>
      <c r="V215" s="145">
        <f t="shared" si="25"/>
        <v>750</v>
      </c>
      <c r="W215" s="145">
        <f t="shared" si="25"/>
        <v>750</v>
      </c>
      <c r="X215" s="143">
        <f t="shared" si="25"/>
        <v>10579.91</v>
      </c>
      <c r="Y215" s="146">
        <f t="shared" si="25"/>
        <v>750</v>
      </c>
      <c r="Z215" s="146">
        <f t="shared" si="25"/>
        <v>2650</v>
      </c>
      <c r="AA215" s="143">
        <f t="shared" si="25"/>
        <v>2591.94</v>
      </c>
      <c r="AB215" s="147">
        <f t="shared" si="25"/>
        <v>750</v>
      </c>
      <c r="AC215" s="148">
        <f>SUM(AC198:AC209)</f>
        <v>750</v>
      </c>
      <c r="AD215" s="143">
        <f t="shared" ref="AD215:AK215" si="26">SUM(AD198:AD209)</f>
        <v>0.05</v>
      </c>
      <c r="AE215" s="147">
        <f t="shared" si="26"/>
        <v>750</v>
      </c>
      <c r="AF215" s="147">
        <f t="shared" si="26"/>
        <v>750</v>
      </c>
      <c r="AG215" s="149">
        <f t="shared" si="26"/>
        <v>500</v>
      </c>
      <c r="AH215" s="150">
        <f t="shared" si="26"/>
        <v>347.6</v>
      </c>
      <c r="AI215" s="150">
        <f t="shared" si="26"/>
        <v>750</v>
      </c>
      <c r="AJ215" s="150">
        <f t="shared" si="26"/>
        <v>750</v>
      </c>
      <c r="AK215" s="150">
        <f t="shared" si="26"/>
        <v>0</v>
      </c>
      <c r="AL215" s="151">
        <f>SUM(AL198:AL209)</f>
        <v>750</v>
      </c>
      <c r="AM215" s="151">
        <f>SUM(AM198:AM214)</f>
        <v>3750</v>
      </c>
      <c r="AN215" s="152">
        <f>SUM(AN198:AN214)</f>
        <v>3000</v>
      </c>
      <c r="AO215" s="149">
        <f>SUM(AO198:AO214)</f>
        <v>350.58</v>
      </c>
      <c r="AP215" s="149">
        <f>SUM(AP198:AP209)</f>
        <v>750</v>
      </c>
      <c r="AQ215" s="153">
        <f>SUM(AQ198:AQ209)</f>
        <v>750</v>
      </c>
      <c r="AR215" s="154">
        <f>SUM(AR198:AR209)</f>
        <v>750</v>
      </c>
      <c r="AS215" s="155">
        <f>SUM(AS197:AS214)</f>
        <v>8645.77</v>
      </c>
      <c r="AT215" s="156">
        <f>SUM(AT198:AT214)</f>
        <v>10750</v>
      </c>
      <c r="AU215" s="157">
        <f>SUM(AU198:AU209)</f>
        <v>750</v>
      </c>
      <c r="AV215" s="157">
        <f>SUM(AV198:AV209)</f>
        <v>750</v>
      </c>
    </row>
    <row r="216" spans="1:48" s="159" customFormat="1" ht="5.0999999999999996" customHeight="1" x14ac:dyDescent="0.25">
      <c r="A216" s="138"/>
      <c r="B216" s="142"/>
      <c r="C216" s="142"/>
      <c r="D216" s="142"/>
      <c r="E216" s="262"/>
      <c r="F216" s="262"/>
      <c r="G216" s="142"/>
      <c r="H216" s="163"/>
      <c r="I216" s="163"/>
      <c r="J216" s="142"/>
      <c r="K216" s="163"/>
      <c r="L216" s="163"/>
      <c r="M216" s="98"/>
      <c r="N216" s="163"/>
      <c r="O216" s="163"/>
      <c r="P216" s="98"/>
      <c r="Q216" s="99"/>
      <c r="R216" s="98"/>
      <c r="S216" s="121"/>
      <c r="T216" s="121"/>
      <c r="U216" s="98"/>
      <c r="V216" s="121"/>
      <c r="W216" s="121"/>
      <c r="X216" s="98"/>
      <c r="Y216" s="122"/>
      <c r="Z216" s="122"/>
      <c r="AA216" s="98"/>
      <c r="AB216" s="123"/>
      <c r="AC216" s="124"/>
      <c r="AD216" s="98"/>
      <c r="AE216" s="123"/>
      <c r="AF216" s="123"/>
      <c r="AG216" s="125"/>
      <c r="AH216" s="126"/>
      <c r="AI216" s="126"/>
      <c r="AJ216" s="126"/>
      <c r="AK216" s="126"/>
      <c r="AL216" s="127"/>
      <c r="AM216" s="127"/>
      <c r="AN216" s="128"/>
      <c r="AO216" s="125"/>
      <c r="AP216" s="125"/>
      <c r="AQ216" s="129"/>
      <c r="AR216" s="111"/>
      <c r="AS216" s="112"/>
      <c r="AT216" s="113"/>
      <c r="AU216" s="114"/>
      <c r="AV216" s="164"/>
    </row>
    <row r="217" spans="1:48" s="196" customFormat="1" ht="15" customHeight="1" x14ac:dyDescent="0.25">
      <c r="A217" s="175" t="s">
        <v>192</v>
      </c>
      <c r="B217" s="179">
        <f t="shared" ref="B217:AF217" si="27">B105+B131+B148+SUM(B151:B156)+B165+B195+B215</f>
        <v>34093.99</v>
      </c>
      <c r="C217" s="179">
        <f t="shared" si="27"/>
        <v>34778.269999999997</v>
      </c>
      <c r="D217" s="179">
        <f t="shared" si="27"/>
        <v>45783.119999999995</v>
      </c>
      <c r="E217" s="177">
        <f t="shared" si="27"/>
        <v>35100</v>
      </c>
      <c r="F217" s="177">
        <f t="shared" si="27"/>
        <v>31995</v>
      </c>
      <c r="G217" s="179">
        <f t="shared" si="27"/>
        <v>58874.76</v>
      </c>
      <c r="H217" s="178">
        <f t="shared" si="27"/>
        <v>34900</v>
      </c>
      <c r="I217" s="178">
        <f t="shared" si="27"/>
        <v>79100</v>
      </c>
      <c r="J217" s="179">
        <f t="shared" si="27"/>
        <v>85352.54</v>
      </c>
      <c r="K217" s="178">
        <f t="shared" si="27"/>
        <v>36200</v>
      </c>
      <c r="L217" s="178">
        <f t="shared" si="27"/>
        <v>124486</v>
      </c>
      <c r="M217" s="180">
        <f t="shared" si="27"/>
        <v>133478.03999999998</v>
      </c>
      <c r="N217" s="178">
        <f t="shared" si="27"/>
        <v>96930</v>
      </c>
      <c r="O217" s="178">
        <f t="shared" si="27"/>
        <v>142080</v>
      </c>
      <c r="P217" s="180">
        <f t="shared" si="27"/>
        <v>152127.28999999998</v>
      </c>
      <c r="Q217" s="181">
        <f t="shared" si="27"/>
        <v>119419</v>
      </c>
      <c r="R217" s="180">
        <f t="shared" si="27"/>
        <v>113364.26999999999</v>
      </c>
      <c r="S217" s="182">
        <f t="shared" si="27"/>
        <v>39850</v>
      </c>
      <c r="T217" s="182">
        <f t="shared" si="27"/>
        <v>69126</v>
      </c>
      <c r="U217" s="180">
        <f t="shared" si="27"/>
        <v>77053.91</v>
      </c>
      <c r="V217" s="182">
        <f t="shared" si="27"/>
        <v>30650</v>
      </c>
      <c r="W217" s="182">
        <f t="shared" si="27"/>
        <v>36350</v>
      </c>
      <c r="X217" s="180">
        <f t="shared" si="27"/>
        <v>65201.369999999995</v>
      </c>
      <c r="Y217" s="183">
        <f t="shared" si="27"/>
        <v>37150</v>
      </c>
      <c r="Z217" s="183">
        <f t="shared" si="27"/>
        <v>50990</v>
      </c>
      <c r="AA217" s="180">
        <f t="shared" si="27"/>
        <v>48063.33</v>
      </c>
      <c r="AB217" s="184">
        <f t="shared" si="27"/>
        <v>41100</v>
      </c>
      <c r="AC217" s="185">
        <f t="shared" si="27"/>
        <v>59550</v>
      </c>
      <c r="AD217" s="180">
        <f t="shared" si="27"/>
        <v>43935.58</v>
      </c>
      <c r="AE217" s="184">
        <f t="shared" si="27"/>
        <v>41100</v>
      </c>
      <c r="AF217" s="184">
        <f t="shared" si="27"/>
        <v>40100</v>
      </c>
      <c r="AG217" s="186">
        <f t="shared" ref="AG217:AV217" si="28">AG105+AG131+AG148+AG158+AG165+AG195+AG215</f>
        <v>47150</v>
      </c>
      <c r="AH217" s="187">
        <f t="shared" si="28"/>
        <v>55251.26</v>
      </c>
      <c r="AI217" s="187">
        <f t="shared" si="28"/>
        <v>49250</v>
      </c>
      <c r="AJ217" s="187">
        <f t="shared" si="28"/>
        <v>48950</v>
      </c>
      <c r="AK217" s="187">
        <f t="shared" si="28"/>
        <v>57268.600000000006</v>
      </c>
      <c r="AL217" s="188">
        <f t="shared" si="28"/>
        <v>36750</v>
      </c>
      <c r="AM217" s="188">
        <f t="shared" si="28"/>
        <v>46250</v>
      </c>
      <c r="AN217" s="189">
        <f t="shared" si="28"/>
        <v>54126.48</v>
      </c>
      <c r="AO217" s="186">
        <f t="shared" si="28"/>
        <v>60993.040000000008</v>
      </c>
      <c r="AP217" s="186">
        <f t="shared" si="28"/>
        <v>42050</v>
      </c>
      <c r="AQ217" s="190">
        <f t="shared" si="28"/>
        <v>51350</v>
      </c>
      <c r="AR217" s="191">
        <f t="shared" si="28"/>
        <v>42250</v>
      </c>
      <c r="AS217" s="192">
        <f>AS105+AS131+AS148+AS158+AS165+AS195+AS215</f>
        <v>54946.31</v>
      </c>
      <c r="AT217" s="193">
        <f t="shared" si="28"/>
        <v>61750</v>
      </c>
      <c r="AU217" s="194">
        <f t="shared" si="28"/>
        <v>50550</v>
      </c>
      <c r="AV217" s="194">
        <f t="shared" si="28"/>
        <v>30950</v>
      </c>
    </row>
    <row r="218" spans="1:48" ht="15" customHeight="1" x14ac:dyDescent="0.25">
      <c r="B218" s="94"/>
      <c r="C218" s="94"/>
      <c r="D218" s="94"/>
      <c r="E218" s="95"/>
      <c r="F218" s="95"/>
      <c r="G218" s="94"/>
      <c r="H218" s="96"/>
      <c r="I218" s="96"/>
      <c r="J218" s="97"/>
      <c r="K218" s="96"/>
      <c r="L218" s="96"/>
      <c r="M218" s="98"/>
      <c r="N218" s="96"/>
      <c r="O218" s="96"/>
      <c r="P218" s="98"/>
      <c r="Q218" s="99"/>
      <c r="R218" s="98"/>
      <c r="S218" s="121"/>
      <c r="T218" s="121"/>
      <c r="U218" s="98"/>
      <c r="V218" s="121"/>
      <c r="W218" s="121"/>
      <c r="X218" s="98"/>
      <c r="Y218" s="122"/>
      <c r="Z218" s="122"/>
      <c r="AA218" s="98"/>
      <c r="AB218" s="123"/>
      <c r="AC218" s="124"/>
      <c r="AD218" s="98"/>
      <c r="AE218" s="123"/>
      <c r="AF218" s="123"/>
      <c r="AG218" s="125"/>
      <c r="AH218" s="126"/>
      <c r="AI218" s="126"/>
      <c r="AJ218" s="126"/>
      <c r="AK218" s="126"/>
      <c r="AL218" s="127"/>
      <c r="AM218" s="127"/>
      <c r="AN218" s="128"/>
      <c r="AO218" s="125"/>
      <c r="AP218" s="125"/>
      <c r="AQ218" s="129"/>
      <c r="AR218" s="111"/>
      <c r="AS218" s="112"/>
      <c r="AT218" s="113"/>
      <c r="AU218" s="114"/>
      <c r="AV218" s="115"/>
    </row>
    <row r="219" spans="1:48" s="288" customFormat="1" ht="15" customHeight="1" x14ac:dyDescent="0.25">
      <c r="A219" s="287" t="s">
        <v>193</v>
      </c>
      <c r="B219" s="179">
        <f t="shared" ref="B219:AV219" si="29">B27-B217</f>
        <v>8485.7700000000041</v>
      </c>
      <c r="C219" s="179">
        <f t="shared" si="29"/>
        <v>-8485.2399999999943</v>
      </c>
      <c r="D219" s="179">
        <f t="shared" si="29"/>
        <v>-13408.959999999995</v>
      </c>
      <c r="E219" s="177">
        <f t="shared" si="29"/>
        <v>-5000</v>
      </c>
      <c r="F219" s="177">
        <f t="shared" si="29"/>
        <v>-1995</v>
      </c>
      <c r="G219" s="179">
        <f t="shared" si="29"/>
        <v>701.95999999999913</v>
      </c>
      <c r="H219" s="178">
        <f t="shared" si="29"/>
        <v>1100</v>
      </c>
      <c r="I219" s="178">
        <f t="shared" si="29"/>
        <v>-925</v>
      </c>
      <c r="J219" s="179">
        <f t="shared" si="29"/>
        <v>-153.52999999999884</v>
      </c>
      <c r="K219" s="178">
        <f t="shared" si="29"/>
        <v>1800</v>
      </c>
      <c r="L219" s="178">
        <f t="shared" si="29"/>
        <v>4767.3500000000058</v>
      </c>
      <c r="M219" s="180">
        <f t="shared" si="29"/>
        <v>6899.4500000000407</v>
      </c>
      <c r="N219" s="178">
        <f t="shared" si="29"/>
        <v>-5650</v>
      </c>
      <c r="O219" s="178">
        <f t="shared" si="29"/>
        <v>-8800</v>
      </c>
      <c r="P219" s="180">
        <f t="shared" si="29"/>
        <v>-5960.179999999993</v>
      </c>
      <c r="Q219" s="181">
        <f t="shared" si="29"/>
        <v>3564</v>
      </c>
      <c r="R219" s="180">
        <f t="shared" si="29"/>
        <v>5110.7900000000081</v>
      </c>
      <c r="S219" s="182">
        <f t="shared" si="29"/>
        <v>3150</v>
      </c>
      <c r="T219" s="182">
        <f t="shared" si="29"/>
        <v>1850</v>
      </c>
      <c r="U219" s="180">
        <f t="shared" si="29"/>
        <v>5894.8399999999965</v>
      </c>
      <c r="V219" s="182">
        <f t="shared" si="29"/>
        <v>1350</v>
      </c>
      <c r="W219" s="182">
        <f t="shared" si="29"/>
        <v>-4350</v>
      </c>
      <c r="X219" s="180">
        <f t="shared" si="29"/>
        <v>-3097.2799999999988</v>
      </c>
      <c r="Y219" s="183">
        <f t="shared" si="29"/>
        <v>-3150</v>
      </c>
      <c r="Z219" s="183">
        <f t="shared" si="29"/>
        <v>-5500</v>
      </c>
      <c r="AA219" s="180">
        <f t="shared" si="29"/>
        <v>-2530.8100000000049</v>
      </c>
      <c r="AB219" s="184">
        <f t="shared" si="29"/>
        <v>2900</v>
      </c>
      <c r="AC219" s="185">
        <f t="shared" si="29"/>
        <v>-2650</v>
      </c>
      <c r="AD219" s="180">
        <f t="shared" si="29"/>
        <v>2985.0400000000009</v>
      </c>
      <c r="AE219" s="184">
        <f t="shared" si="29"/>
        <v>2900</v>
      </c>
      <c r="AF219" s="184">
        <f t="shared" si="29"/>
        <v>3900</v>
      </c>
      <c r="AG219" s="186">
        <f t="shared" si="29"/>
        <v>-3150</v>
      </c>
      <c r="AH219" s="187">
        <f t="shared" si="29"/>
        <v>-1249.0699999999997</v>
      </c>
      <c r="AI219" s="187">
        <f t="shared" si="29"/>
        <v>-1250</v>
      </c>
      <c r="AJ219" s="187">
        <f t="shared" si="29"/>
        <v>4050</v>
      </c>
      <c r="AK219" s="187">
        <f t="shared" si="29"/>
        <v>9746.8700000000099</v>
      </c>
      <c r="AL219" s="188">
        <f t="shared" si="29"/>
        <v>1250</v>
      </c>
      <c r="AM219" s="188">
        <f t="shared" si="29"/>
        <v>-8250</v>
      </c>
      <c r="AN219" s="189">
        <f t="shared" si="29"/>
        <v>-6124.4200000000055</v>
      </c>
      <c r="AO219" s="186">
        <f t="shared" si="29"/>
        <v>-6991.4700000000084</v>
      </c>
      <c r="AP219" s="186">
        <f t="shared" si="29"/>
        <v>-4050</v>
      </c>
      <c r="AQ219" s="190">
        <f t="shared" si="29"/>
        <v>-13350</v>
      </c>
      <c r="AR219" s="191">
        <f t="shared" si="29"/>
        <v>-250</v>
      </c>
      <c r="AS219" s="186">
        <f t="shared" si="29"/>
        <v>-942.43000000000029</v>
      </c>
      <c r="AT219" s="193">
        <f t="shared" si="29"/>
        <v>-1750</v>
      </c>
      <c r="AU219" s="194">
        <f t="shared" si="29"/>
        <v>2450</v>
      </c>
      <c r="AV219" s="194">
        <f t="shared" si="29"/>
        <v>22050</v>
      </c>
    </row>
    <row r="220" spans="1:48" ht="15" customHeight="1" x14ac:dyDescent="0.25">
      <c r="B220" s="94"/>
      <c r="C220" s="94"/>
      <c r="D220" s="94"/>
      <c r="E220" s="95"/>
      <c r="F220" s="95"/>
      <c r="G220" s="94"/>
      <c r="H220" s="96"/>
      <c r="I220" s="96"/>
      <c r="J220" s="97"/>
      <c r="K220" s="96"/>
      <c r="L220" s="96"/>
      <c r="M220" s="98"/>
      <c r="N220" s="96"/>
      <c r="O220" s="96"/>
      <c r="P220" s="98"/>
      <c r="Q220" s="99"/>
      <c r="R220" s="98"/>
      <c r="S220" s="121"/>
      <c r="T220" s="121"/>
      <c r="U220" s="98"/>
      <c r="V220" s="121"/>
      <c r="W220" s="121"/>
      <c r="X220" s="98"/>
      <c r="Y220" s="122"/>
      <c r="Z220" s="122"/>
      <c r="AA220" s="98"/>
      <c r="AB220" s="123"/>
      <c r="AC220" s="124"/>
      <c r="AD220" s="98"/>
      <c r="AE220" s="123"/>
      <c r="AF220" s="123"/>
      <c r="AG220" s="125"/>
      <c r="AH220" s="126"/>
      <c r="AI220" s="126"/>
      <c r="AJ220" s="126"/>
      <c r="AK220" s="126"/>
      <c r="AL220" s="127"/>
      <c r="AM220" s="127"/>
      <c r="AN220" s="128"/>
      <c r="AO220" s="125"/>
      <c r="AP220" s="125"/>
      <c r="AQ220" s="129"/>
      <c r="AR220" s="111"/>
      <c r="AS220" s="112"/>
      <c r="AT220" s="113"/>
      <c r="AU220" s="114"/>
      <c r="AV220" s="115"/>
    </row>
    <row r="221" spans="1:48" ht="15" customHeight="1" thickBot="1" x14ac:dyDescent="0.3">
      <c r="A221" s="244" t="s">
        <v>194</v>
      </c>
      <c r="B221" s="94">
        <v>15692.58</v>
      </c>
      <c r="C221" s="94">
        <f>B222</f>
        <v>24178.350000000006</v>
      </c>
      <c r="D221" s="94">
        <f>C222</f>
        <v>15693.110000000011</v>
      </c>
      <c r="E221" s="95">
        <v>26787</v>
      </c>
      <c r="F221" s="95">
        <f>D222</f>
        <v>2284.150000000016</v>
      </c>
      <c r="G221" s="198">
        <v>2284.15</v>
      </c>
      <c r="H221" s="96">
        <v>789</v>
      </c>
      <c r="I221" s="96">
        <f>G222</f>
        <v>2986.1099999999992</v>
      </c>
      <c r="J221" s="97">
        <f>G222</f>
        <v>2986.1099999999992</v>
      </c>
      <c r="K221" s="96">
        <f>I222</f>
        <v>2061.1099999999992</v>
      </c>
      <c r="L221" s="96">
        <f>J222</f>
        <v>2832.5800000000004</v>
      </c>
      <c r="M221" s="98">
        <f>J222</f>
        <v>2832.5800000000004</v>
      </c>
      <c r="N221" s="96">
        <f>L222</f>
        <v>7599.9300000000057</v>
      </c>
      <c r="O221" s="96">
        <f>M222</f>
        <v>9732.0300000000407</v>
      </c>
      <c r="P221" s="202">
        <f>M222</f>
        <v>9732.0300000000407</v>
      </c>
      <c r="Q221" s="121">
        <f>P222</f>
        <v>3771.8500000000477</v>
      </c>
      <c r="R221" s="98">
        <f>P222</f>
        <v>3771.8500000000477</v>
      </c>
      <c r="S221" s="99">
        <f>Q222</f>
        <v>7335.8500000000477</v>
      </c>
      <c r="T221" s="99">
        <f>R222</f>
        <v>8882.6400000000558</v>
      </c>
      <c r="U221" s="98">
        <f>R222</f>
        <v>8882.6400000000558</v>
      </c>
      <c r="V221" s="121">
        <f>T222</f>
        <v>10732.640000000056</v>
      </c>
      <c r="W221" s="99">
        <f>U222</f>
        <v>14777.480000000052</v>
      </c>
      <c r="X221" s="98">
        <f>U222</f>
        <v>14777.480000000052</v>
      </c>
      <c r="Y221" s="271">
        <v>9927.48</v>
      </c>
      <c r="Z221" s="122">
        <f>X222</f>
        <v>11680.200000000053</v>
      </c>
      <c r="AA221" s="202">
        <f>X222</f>
        <v>11680.200000000053</v>
      </c>
      <c r="AB221" s="123">
        <f>Z222</f>
        <v>6180.2000000000535</v>
      </c>
      <c r="AC221" s="124">
        <f>AA222</f>
        <v>9149.3900000000485</v>
      </c>
      <c r="AD221" s="202">
        <f>AA222</f>
        <v>9149.3900000000485</v>
      </c>
      <c r="AE221" s="123">
        <f>AF222</f>
        <v>10399.390000000049</v>
      </c>
      <c r="AF221" s="123">
        <f>AC222</f>
        <v>6499.3900000000485</v>
      </c>
      <c r="AG221" s="125">
        <f>AD222</f>
        <v>12134.430000000049</v>
      </c>
      <c r="AH221" s="126">
        <f>AD222</f>
        <v>12134.430000000049</v>
      </c>
      <c r="AI221" s="126">
        <f>AG222</f>
        <v>8984.4300000000494</v>
      </c>
      <c r="AJ221" s="126">
        <f>AH222</f>
        <v>10885.36000000005</v>
      </c>
      <c r="AK221" s="126">
        <f>AH222</f>
        <v>10885.36000000005</v>
      </c>
      <c r="AL221" s="127">
        <f>AJ222</f>
        <v>14935.36000000005</v>
      </c>
      <c r="AM221" s="127">
        <f>AK222</f>
        <v>20632.230000000061</v>
      </c>
      <c r="AN221" s="128">
        <f>AK222</f>
        <v>20632.230000000061</v>
      </c>
      <c r="AO221" s="125">
        <f>AN222</f>
        <v>14507.810000000056</v>
      </c>
      <c r="AP221" s="125">
        <f>AN222</f>
        <v>14507.810000000056</v>
      </c>
      <c r="AQ221" s="129">
        <f>AN222</f>
        <v>14507.810000000056</v>
      </c>
      <c r="AR221" s="111">
        <f>AP222</f>
        <v>10457.810000000056</v>
      </c>
      <c r="AS221" s="112">
        <v>7516.34</v>
      </c>
      <c r="AT221" s="113">
        <f>AO222</f>
        <v>7516.3400000000474</v>
      </c>
      <c r="AU221" s="114">
        <f>AS230+AU233</f>
        <v>6573.91</v>
      </c>
      <c r="AV221" s="114">
        <f>AT230+AV233</f>
        <v>5766.3400000000474</v>
      </c>
    </row>
    <row r="222" spans="1:48" s="92" customFormat="1" ht="15" customHeight="1" x14ac:dyDescent="0.25">
      <c r="A222" s="289" t="s">
        <v>195</v>
      </c>
      <c r="B222" s="94">
        <f>B221+B219</f>
        <v>24178.350000000006</v>
      </c>
      <c r="C222" s="94">
        <f>C221+C219</f>
        <v>15693.110000000011</v>
      </c>
      <c r="D222" s="290">
        <f t="shared" ref="D222:AB222" si="30">D221+D219</f>
        <v>2284.150000000016</v>
      </c>
      <c r="E222" s="95">
        <f t="shared" si="30"/>
        <v>21787</v>
      </c>
      <c r="F222" s="291">
        <f t="shared" si="30"/>
        <v>289.15000000001601</v>
      </c>
      <c r="G222" s="290">
        <f t="shared" si="30"/>
        <v>2986.1099999999992</v>
      </c>
      <c r="H222" s="292">
        <f t="shared" si="30"/>
        <v>1889</v>
      </c>
      <c r="I222" s="96">
        <f t="shared" si="30"/>
        <v>2061.1099999999992</v>
      </c>
      <c r="J222" s="290">
        <f t="shared" si="30"/>
        <v>2832.5800000000004</v>
      </c>
      <c r="K222" s="96">
        <f t="shared" si="30"/>
        <v>3861.1099999999992</v>
      </c>
      <c r="L222" s="96">
        <f t="shared" si="30"/>
        <v>7599.9300000000057</v>
      </c>
      <c r="M222" s="293">
        <f t="shared" si="30"/>
        <v>9732.0300000000407</v>
      </c>
      <c r="N222" s="96">
        <f>N221+N219</f>
        <v>1949.9300000000057</v>
      </c>
      <c r="O222" s="294">
        <f t="shared" si="30"/>
        <v>932.03000000004067</v>
      </c>
      <c r="P222" s="295">
        <f t="shared" si="30"/>
        <v>3771.8500000000477</v>
      </c>
      <c r="Q222" s="101">
        <f t="shared" si="30"/>
        <v>7335.8500000000477</v>
      </c>
      <c r="R222" s="98">
        <f t="shared" si="30"/>
        <v>8882.6400000000558</v>
      </c>
      <c r="S222" s="99">
        <f t="shared" si="30"/>
        <v>10485.850000000048</v>
      </c>
      <c r="T222" s="99">
        <f t="shared" si="30"/>
        <v>10732.640000000056</v>
      </c>
      <c r="U222" s="98">
        <f t="shared" si="30"/>
        <v>14777.480000000052</v>
      </c>
      <c r="V222" s="121">
        <f t="shared" si="30"/>
        <v>12082.640000000056</v>
      </c>
      <c r="W222" s="99">
        <f t="shared" si="30"/>
        <v>10427.480000000052</v>
      </c>
      <c r="X222" s="98">
        <f t="shared" si="30"/>
        <v>11680.200000000053</v>
      </c>
      <c r="Y222" s="271">
        <f t="shared" si="30"/>
        <v>6777.48</v>
      </c>
      <c r="Z222" s="271">
        <f t="shared" si="30"/>
        <v>6180.2000000000535</v>
      </c>
      <c r="AA222" s="295">
        <f t="shared" si="30"/>
        <v>9149.3900000000485</v>
      </c>
      <c r="AB222" s="272">
        <f t="shared" si="30"/>
        <v>9080.2000000000535</v>
      </c>
      <c r="AC222" s="273">
        <f>AC221+AC219</f>
        <v>6499.3900000000485</v>
      </c>
      <c r="AD222" s="295">
        <f t="shared" ref="AD222:AR222" si="31">AD221+AD219</f>
        <v>12134.430000000049</v>
      </c>
      <c r="AE222" s="272">
        <f t="shared" si="31"/>
        <v>13299.390000000049</v>
      </c>
      <c r="AF222" s="272">
        <f t="shared" si="31"/>
        <v>10399.390000000049</v>
      </c>
      <c r="AG222" s="266">
        <f t="shared" si="31"/>
        <v>8984.4300000000494</v>
      </c>
      <c r="AH222" s="275">
        <f t="shared" si="31"/>
        <v>10885.36000000005</v>
      </c>
      <c r="AI222" s="275">
        <f t="shared" si="31"/>
        <v>7734.4300000000494</v>
      </c>
      <c r="AJ222" s="275">
        <f t="shared" si="31"/>
        <v>14935.36000000005</v>
      </c>
      <c r="AK222" s="275">
        <f t="shared" si="31"/>
        <v>20632.230000000061</v>
      </c>
      <c r="AL222" s="276">
        <f t="shared" si="31"/>
        <v>16185.36000000005</v>
      </c>
      <c r="AM222" s="276">
        <f t="shared" si="31"/>
        <v>12382.230000000061</v>
      </c>
      <c r="AN222" s="277">
        <f t="shared" si="31"/>
        <v>14507.810000000056</v>
      </c>
      <c r="AO222" s="266">
        <f>AO221+AO219</f>
        <v>7516.3400000000474</v>
      </c>
      <c r="AP222" s="266">
        <f t="shared" si="31"/>
        <v>10457.810000000056</v>
      </c>
      <c r="AQ222" s="129">
        <f t="shared" si="31"/>
        <v>1157.8100000000559</v>
      </c>
      <c r="AR222" s="111">
        <f t="shared" si="31"/>
        <v>10207.810000000056</v>
      </c>
      <c r="AS222" s="112">
        <v>6573.91</v>
      </c>
      <c r="AT222" s="113">
        <f>AT221+AT219</f>
        <v>5766.3400000000474</v>
      </c>
      <c r="AU222" s="114">
        <f>AU221+AU219</f>
        <v>9023.91</v>
      </c>
      <c r="AV222" s="114">
        <f>AV221+AV219</f>
        <v>27816.340000000047</v>
      </c>
    </row>
    <row r="223" spans="1:48" s="117" customFormat="1" ht="5.0999999999999996" customHeight="1" x14ac:dyDescent="0.25">
      <c r="A223" s="289"/>
      <c r="B223" s="94"/>
      <c r="C223" s="94"/>
      <c r="D223" s="179"/>
      <c r="E223" s="95"/>
      <c r="F223" s="95"/>
      <c r="G223" s="179"/>
      <c r="H223" s="96"/>
      <c r="I223" s="96"/>
      <c r="J223" s="179"/>
      <c r="K223" s="96"/>
      <c r="L223" s="96"/>
      <c r="M223" s="98"/>
      <c r="N223" s="96"/>
      <c r="O223" s="96"/>
      <c r="P223" s="98"/>
      <c r="Q223" s="99"/>
      <c r="R223" s="98"/>
      <c r="S223" s="99"/>
      <c r="T223" s="99"/>
      <c r="U223" s="98"/>
      <c r="V223" s="99"/>
      <c r="W223" s="99"/>
      <c r="X223" s="98"/>
      <c r="Y223" s="271"/>
      <c r="Z223" s="271"/>
      <c r="AA223" s="98"/>
      <c r="AB223" s="272"/>
      <c r="AC223" s="273"/>
      <c r="AD223" s="98"/>
      <c r="AE223" s="272"/>
      <c r="AF223" s="272"/>
      <c r="AG223" s="266"/>
      <c r="AH223" s="275"/>
      <c r="AI223" s="275"/>
      <c r="AJ223" s="275"/>
      <c r="AK223" s="275"/>
      <c r="AL223" s="276"/>
      <c r="AM223" s="276"/>
      <c r="AN223" s="277"/>
      <c r="AO223" s="266"/>
      <c r="AP223" s="266"/>
      <c r="AQ223" s="129"/>
      <c r="AR223" s="111"/>
      <c r="AS223" s="112"/>
      <c r="AT223" s="113"/>
      <c r="AU223" s="114"/>
      <c r="AV223" s="296"/>
    </row>
    <row r="224" spans="1:48" s="117" customFormat="1" ht="15" hidden="1" customHeight="1" x14ac:dyDescent="0.25">
      <c r="A224" s="297" t="s">
        <v>196</v>
      </c>
      <c r="B224" s="94"/>
      <c r="C224" s="94"/>
      <c r="D224" s="179"/>
      <c r="E224" s="95"/>
      <c r="F224" s="95"/>
      <c r="G224" s="179"/>
      <c r="H224" s="96"/>
      <c r="I224" s="96"/>
      <c r="J224" s="179"/>
      <c r="K224" s="96"/>
      <c r="L224" s="96"/>
      <c r="M224" s="98"/>
      <c r="N224" s="96"/>
      <c r="O224" s="96"/>
      <c r="P224" s="98"/>
      <c r="Q224" s="99"/>
      <c r="R224" s="98"/>
      <c r="S224" s="99"/>
      <c r="T224" s="99"/>
      <c r="U224" s="98"/>
      <c r="V224" s="99"/>
      <c r="W224" s="99"/>
      <c r="X224" s="98"/>
      <c r="Y224" s="271"/>
      <c r="Z224" s="271"/>
      <c r="AA224" s="98"/>
      <c r="AB224" s="272"/>
      <c r="AC224" s="273"/>
      <c r="AD224" s="98"/>
      <c r="AE224" s="272"/>
      <c r="AF224" s="272"/>
      <c r="AG224" s="266"/>
      <c r="AH224" s="275"/>
      <c r="AI224" s="275"/>
      <c r="AJ224" s="275"/>
      <c r="AK224" s="275"/>
      <c r="AL224" s="276"/>
      <c r="AM224" s="276"/>
      <c r="AN224" s="277"/>
      <c r="AO224" s="266"/>
      <c r="AP224" s="266"/>
      <c r="AQ224" s="129"/>
      <c r="AR224" s="111"/>
      <c r="AS224" s="112"/>
      <c r="AT224" s="113"/>
      <c r="AU224" s="114"/>
      <c r="AV224" s="296"/>
    </row>
    <row r="225" spans="1:48" s="117" customFormat="1" ht="15" hidden="1" customHeight="1" x14ac:dyDescent="0.25">
      <c r="A225" s="289" t="s">
        <v>194</v>
      </c>
      <c r="B225" s="94"/>
      <c r="C225" s="94"/>
      <c r="D225" s="179"/>
      <c r="E225" s="95"/>
      <c r="F225" s="95"/>
      <c r="G225" s="179"/>
      <c r="H225" s="96"/>
      <c r="I225" s="96"/>
      <c r="J225" s="179"/>
      <c r="K225" s="96"/>
      <c r="L225" s="96"/>
      <c r="M225" s="98"/>
      <c r="N225" s="96"/>
      <c r="O225" s="96"/>
      <c r="P225" s="98"/>
      <c r="Q225" s="99"/>
      <c r="R225" s="98"/>
      <c r="S225" s="99"/>
      <c r="T225" s="99"/>
      <c r="U225" s="98"/>
      <c r="V225" s="99"/>
      <c r="W225" s="99"/>
      <c r="X225" s="98"/>
      <c r="Y225" s="271"/>
      <c r="Z225" s="271"/>
      <c r="AA225" s="98"/>
      <c r="AB225" s="272"/>
      <c r="AC225" s="273"/>
      <c r="AD225" s="98"/>
      <c r="AE225" s="272"/>
      <c r="AF225" s="272"/>
      <c r="AG225" s="266"/>
      <c r="AH225" s="275">
        <v>0</v>
      </c>
      <c r="AI225" s="275"/>
      <c r="AJ225" s="275">
        <f>AH228</f>
        <v>5000</v>
      </c>
      <c r="AK225" s="275">
        <f>AH228</f>
        <v>5000</v>
      </c>
      <c r="AL225" s="276"/>
      <c r="AM225" s="276"/>
      <c r="AN225" s="277"/>
      <c r="AO225" s="266"/>
      <c r="AP225" s="266"/>
      <c r="AQ225" s="129"/>
      <c r="AR225" s="111"/>
      <c r="AS225" s="112"/>
      <c r="AT225" s="113"/>
      <c r="AU225" s="114"/>
      <c r="AV225" s="296"/>
    </row>
    <row r="226" spans="1:48" s="117" customFormat="1" ht="15" hidden="1" customHeight="1" x14ac:dyDescent="0.25">
      <c r="A226" s="298" t="s">
        <v>197</v>
      </c>
      <c r="B226" s="94"/>
      <c r="C226" s="94"/>
      <c r="D226" s="179"/>
      <c r="E226" s="95"/>
      <c r="F226" s="95"/>
      <c r="G226" s="179"/>
      <c r="H226" s="96"/>
      <c r="I226" s="96"/>
      <c r="J226" s="179"/>
      <c r="K226" s="96"/>
      <c r="L226" s="96"/>
      <c r="M226" s="98"/>
      <c r="N226" s="96"/>
      <c r="O226" s="96"/>
      <c r="P226" s="98"/>
      <c r="Q226" s="99"/>
      <c r="R226" s="98"/>
      <c r="S226" s="99"/>
      <c r="T226" s="99"/>
      <c r="U226" s="98"/>
      <c r="V226" s="99"/>
      <c r="W226" s="99"/>
      <c r="X226" s="98"/>
      <c r="Y226" s="271"/>
      <c r="Z226" s="271"/>
      <c r="AA226" s="98"/>
      <c r="AB226" s="272"/>
      <c r="AC226" s="273"/>
      <c r="AD226" s="98"/>
      <c r="AE226" s="272"/>
      <c r="AF226" s="272"/>
      <c r="AG226" s="266"/>
      <c r="AH226" s="275">
        <v>5000</v>
      </c>
      <c r="AI226" s="275"/>
      <c r="AJ226" s="275">
        <v>0</v>
      </c>
      <c r="AK226" s="275"/>
      <c r="AL226" s="276"/>
      <c r="AM226" s="276"/>
      <c r="AN226" s="277"/>
      <c r="AO226" s="266"/>
      <c r="AP226" s="266"/>
      <c r="AQ226" s="129"/>
      <c r="AR226" s="111"/>
      <c r="AS226" s="112"/>
      <c r="AT226" s="113"/>
      <c r="AU226" s="114"/>
      <c r="AV226" s="296"/>
    </row>
    <row r="227" spans="1:48" s="117" customFormat="1" ht="15" hidden="1" customHeight="1" x14ac:dyDescent="0.25">
      <c r="A227" s="298" t="s">
        <v>198</v>
      </c>
      <c r="B227" s="94"/>
      <c r="C227" s="94"/>
      <c r="D227" s="179"/>
      <c r="E227" s="95"/>
      <c r="F227" s="95"/>
      <c r="G227" s="179"/>
      <c r="H227" s="96"/>
      <c r="I227" s="96"/>
      <c r="J227" s="179"/>
      <c r="K227" s="96"/>
      <c r="L227" s="96"/>
      <c r="M227" s="98"/>
      <c r="N227" s="96"/>
      <c r="O227" s="96"/>
      <c r="P227" s="98"/>
      <c r="Q227" s="99"/>
      <c r="R227" s="98"/>
      <c r="S227" s="99"/>
      <c r="T227" s="99"/>
      <c r="U227" s="98"/>
      <c r="V227" s="99"/>
      <c r="W227" s="99"/>
      <c r="X227" s="98"/>
      <c r="Y227" s="271"/>
      <c r="Z227" s="271"/>
      <c r="AA227" s="98"/>
      <c r="AB227" s="272"/>
      <c r="AC227" s="273"/>
      <c r="AD227" s="98"/>
      <c r="AE227" s="272"/>
      <c r="AF227" s="272"/>
      <c r="AG227" s="266"/>
      <c r="AH227" s="275">
        <v>0</v>
      </c>
      <c r="AI227" s="275"/>
      <c r="AJ227" s="275">
        <v>-5000</v>
      </c>
      <c r="AK227" s="275">
        <v>-5000</v>
      </c>
      <c r="AL227" s="276"/>
      <c r="AM227" s="276"/>
      <c r="AN227" s="277"/>
      <c r="AO227" s="266"/>
      <c r="AP227" s="266"/>
      <c r="AQ227" s="129"/>
      <c r="AR227" s="111"/>
      <c r="AS227" s="112"/>
      <c r="AT227" s="113"/>
      <c r="AU227" s="114"/>
      <c r="AV227" s="296"/>
    </row>
    <row r="228" spans="1:48" s="117" customFormat="1" ht="15" hidden="1" customHeight="1" x14ac:dyDescent="0.25">
      <c r="A228" s="298" t="s">
        <v>195</v>
      </c>
      <c r="B228" s="94"/>
      <c r="C228" s="94"/>
      <c r="D228" s="179"/>
      <c r="E228" s="95"/>
      <c r="F228" s="95"/>
      <c r="G228" s="179"/>
      <c r="H228" s="96"/>
      <c r="I228" s="96"/>
      <c r="J228" s="179"/>
      <c r="K228" s="96"/>
      <c r="L228" s="96"/>
      <c r="M228" s="98"/>
      <c r="N228" s="96"/>
      <c r="O228" s="96"/>
      <c r="P228" s="98"/>
      <c r="Q228" s="99"/>
      <c r="R228" s="98"/>
      <c r="S228" s="99"/>
      <c r="T228" s="99"/>
      <c r="U228" s="98"/>
      <c r="V228" s="99"/>
      <c r="W228" s="99"/>
      <c r="X228" s="98"/>
      <c r="Y228" s="271"/>
      <c r="Z228" s="271"/>
      <c r="AA228" s="98"/>
      <c r="AB228" s="272"/>
      <c r="AC228" s="273"/>
      <c r="AD228" s="98"/>
      <c r="AE228" s="272"/>
      <c r="AF228" s="272"/>
      <c r="AG228" s="266"/>
      <c r="AH228" s="275">
        <f>SUM(AH225:AH227)</f>
        <v>5000</v>
      </c>
      <c r="AI228" s="275">
        <f>SUM(AI225:AI227)</f>
        <v>0</v>
      </c>
      <c r="AJ228" s="275">
        <f>SUM(AJ225:AJ227)</f>
        <v>0</v>
      </c>
      <c r="AK228" s="275">
        <f>SUM(AK225:AK227)</f>
        <v>0</v>
      </c>
      <c r="AL228" s="276"/>
      <c r="AM228" s="276"/>
      <c r="AN228" s="277"/>
      <c r="AO228" s="266"/>
      <c r="AP228" s="266"/>
      <c r="AQ228" s="129"/>
      <c r="AR228" s="111"/>
      <c r="AS228" s="112"/>
      <c r="AT228" s="113"/>
      <c r="AU228" s="114"/>
      <c r="AV228" s="296"/>
    </row>
    <row r="229" spans="1:48" s="117" customFormat="1" ht="5.0999999999999996" hidden="1" customHeight="1" x14ac:dyDescent="0.25">
      <c r="A229" s="298"/>
      <c r="B229" s="94"/>
      <c r="C229" s="94"/>
      <c r="D229" s="179"/>
      <c r="E229" s="95"/>
      <c r="F229" s="95"/>
      <c r="G229" s="179"/>
      <c r="H229" s="96"/>
      <c r="I229" s="96"/>
      <c r="J229" s="179"/>
      <c r="K229" s="96"/>
      <c r="L229" s="96"/>
      <c r="M229" s="98"/>
      <c r="N229" s="96"/>
      <c r="O229" s="96"/>
      <c r="P229" s="98"/>
      <c r="Q229" s="99"/>
      <c r="R229" s="98"/>
      <c r="S229" s="99"/>
      <c r="T229" s="99"/>
      <c r="U229" s="98"/>
      <c r="V229" s="99"/>
      <c r="W229" s="99"/>
      <c r="X229" s="98"/>
      <c r="Y229" s="271"/>
      <c r="Z229" s="271"/>
      <c r="AA229" s="98"/>
      <c r="AB229" s="272"/>
      <c r="AC229" s="273"/>
      <c r="AD229" s="98"/>
      <c r="AE229" s="272"/>
      <c r="AF229" s="272"/>
      <c r="AG229" s="266"/>
      <c r="AH229" s="275"/>
      <c r="AI229" s="275"/>
      <c r="AJ229" s="275"/>
      <c r="AK229" s="275"/>
      <c r="AL229" s="276"/>
      <c r="AM229" s="276"/>
      <c r="AN229" s="277"/>
      <c r="AO229" s="266"/>
      <c r="AP229" s="266"/>
      <c r="AQ229" s="129"/>
      <c r="AR229" s="111"/>
      <c r="AS229" s="112"/>
      <c r="AT229" s="113"/>
      <c r="AU229" s="114"/>
      <c r="AV229" s="296"/>
    </row>
    <row r="230" spans="1:48" s="117" customFormat="1" ht="15" hidden="1" customHeight="1" x14ac:dyDescent="0.25">
      <c r="A230" s="299" t="s">
        <v>199</v>
      </c>
      <c r="B230" s="94"/>
      <c r="C230" s="94"/>
      <c r="D230" s="179"/>
      <c r="E230" s="95"/>
      <c r="F230" s="95"/>
      <c r="G230" s="179"/>
      <c r="H230" s="96"/>
      <c r="I230" s="96"/>
      <c r="J230" s="179"/>
      <c r="K230" s="96"/>
      <c r="L230" s="96"/>
      <c r="M230" s="98"/>
      <c r="N230" s="96"/>
      <c r="O230" s="96"/>
      <c r="P230" s="98"/>
      <c r="Q230" s="99"/>
      <c r="R230" s="98"/>
      <c r="S230" s="99"/>
      <c r="T230" s="99"/>
      <c r="U230" s="98"/>
      <c r="V230" s="99"/>
      <c r="W230" s="99"/>
      <c r="X230" s="98"/>
      <c r="Y230" s="271"/>
      <c r="Z230" s="271"/>
      <c r="AA230" s="98">
        <f>AA222+AA228</f>
        <v>9149.3900000000485</v>
      </c>
      <c r="AB230" s="98">
        <f t="shared" ref="AB230:AR230" si="32">AB222+AB228</f>
        <v>9080.2000000000535</v>
      </c>
      <c r="AC230" s="98">
        <f t="shared" si="32"/>
        <v>6499.3900000000485</v>
      </c>
      <c r="AD230" s="98">
        <f t="shared" si="32"/>
        <v>12134.430000000049</v>
      </c>
      <c r="AE230" s="98">
        <f t="shared" si="32"/>
        <v>13299.390000000049</v>
      </c>
      <c r="AF230" s="98">
        <f t="shared" si="32"/>
        <v>10399.390000000049</v>
      </c>
      <c r="AG230" s="98">
        <f t="shared" si="32"/>
        <v>8984.4300000000494</v>
      </c>
      <c r="AH230" s="300">
        <f t="shared" si="32"/>
        <v>15885.36000000005</v>
      </c>
      <c r="AI230" s="300">
        <f t="shared" si="32"/>
        <v>7734.4300000000494</v>
      </c>
      <c r="AJ230" s="275">
        <f t="shared" si="32"/>
        <v>14935.36000000005</v>
      </c>
      <c r="AK230" s="300">
        <f t="shared" si="32"/>
        <v>20632.230000000061</v>
      </c>
      <c r="AL230" s="276">
        <f t="shared" si="32"/>
        <v>16185.36000000005</v>
      </c>
      <c r="AM230" s="276">
        <f t="shared" si="32"/>
        <v>12382.230000000061</v>
      </c>
      <c r="AN230" s="277">
        <f t="shared" si="32"/>
        <v>14507.810000000056</v>
      </c>
      <c r="AO230" s="266">
        <f>AO222+AO228</f>
        <v>7516.3400000000474</v>
      </c>
      <c r="AP230" s="266">
        <f t="shared" si="32"/>
        <v>10457.810000000056</v>
      </c>
      <c r="AQ230" s="129">
        <f t="shared" si="32"/>
        <v>1157.8100000000559</v>
      </c>
      <c r="AR230" s="111">
        <f t="shared" si="32"/>
        <v>10207.810000000056</v>
      </c>
      <c r="AS230" s="112">
        <f>AS222</f>
        <v>6573.91</v>
      </c>
      <c r="AT230" s="113">
        <f>AT222+AT228</f>
        <v>5766.3400000000474</v>
      </c>
      <c r="AU230" s="114">
        <f>AU222+AU228</f>
        <v>9023.91</v>
      </c>
      <c r="AV230" s="296"/>
    </row>
    <row r="231" spans="1:48" s="117" customFormat="1" ht="15" customHeight="1" x14ac:dyDescent="0.25">
      <c r="A231" s="301"/>
      <c r="B231" s="302"/>
      <c r="C231" s="302"/>
      <c r="D231" s="302"/>
      <c r="E231" s="303"/>
      <c r="F231" s="303"/>
      <c r="G231" s="304"/>
      <c r="H231" s="305"/>
      <c r="I231" s="305"/>
      <c r="J231" s="304"/>
      <c r="K231" s="305"/>
      <c r="L231" s="305"/>
      <c r="M231" s="304"/>
      <c r="N231" s="305"/>
      <c r="O231" s="305"/>
      <c r="P231" s="304"/>
      <c r="Q231" s="305"/>
      <c r="R231" s="304"/>
      <c r="S231" s="306"/>
      <c r="T231" s="306"/>
      <c r="U231" s="305"/>
      <c r="V231" s="306"/>
      <c r="W231" s="306"/>
      <c r="X231" s="305"/>
      <c r="Y231" s="306"/>
      <c r="Z231" s="306"/>
      <c r="AA231" s="305"/>
      <c r="AB231" s="306"/>
      <c r="AC231" s="306"/>
      <c r="AD231" s="305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306"/>
      <c r="AQ231" s="306"/>
      <c r="AR231" s="307"/>
      <c r="AS231" s="307"/>
      <c r="AT231" s="307"/>
      <c r="AU231" s="307"/>
    </row>
    <row r="232" spans="1:48" s="117" customFormat="1" ht="15" customHeight="1" x14ac:dyDescent="0.25">
      <c r="A232" s="308"/>
      <c r="B232" s="309"/>
      <c r="C232" s="309"/>
      <c r="D232" s="309"/>
      <c r="E232" s="310"/>
      <c r="F232" s="310"/>
      <c r="G232" s="311"/>
      <c r="H232" s="312"/>
      <c r="I232" s="312"/>
      <c r="J232" s="311"/>
      <c r="K232" s="312"/>
      <c r="L232" s="312"/>
      <c r="M232" s="311"/>
      <c r="N232" s="312"/>
      <c r="O232" s="312"/>
      <c r="P232" s="311"/>
      <c r="Q232" s="312"/>
      <c r="R232" s="311"/>
      <c r="S232" s="313"/>
      <c r="T232" s="313"/>
      <c r="U232" s="312"/>
      <c r="V232" s="313"/>
      <c r="W232" s="313"/>
      <c r="X232" s="312"/>
      <c r="Y232" s="313"/>
      <c r="Z232" s="313"/>
      <c r="AA232" s="312"/>
      <c r="AB232" s="313"/>
      <c r="AC232" s="313"/>
      <c r="AD232" s="312"/>
      <c r="AE232" s="313"/>
      <c r="AF232" s="313"/>
      <c r="AG232" s="313"/>
      <c r="AH232" s="313"/>
      <c r="AI232" s="313"/>
      <c r="AJ232" s="313"/>
      <c r="AK232" s="313"/>
      <c r="AL232" s="313"/>
      <c r="AM232" s="313"/>
      <c r="AN232" s="313"/>
      <c r="AO232" s="313"/>
      <c r="AP232" s="313"/>
      <c r="AQ232" s="313"/>
      <c r="AR232" s="314"/>
      <c r="AS232" s="314"/>
      <c r="AT232" s="314"/>
      <c r="AU232" s="314"/>
    </row>
    <row r="233" spans="1:48" s="117" customFormat="1" ht="15" customHeight="1" x14ac:dyDescent="0.25">
      <c r="A233" s="308"/>
      <c r="B233" s="309"/>
      <c r="C233" s="309"/>
      <c r="D233" s="309"/>
      <c r="E233" s="310"/>
      <c r="F233" s="310"/>
      <c r="G233" s="309"/>
      <c r="H233" s="308"/>
      <c r="I233" s="308"/>
      <c r="J233" s="309"/>
      <c r="K233" s="308"/>
      <c r="L233" s="308"/>
      <c r="M233" s="309"/>
      <c r="N233" s="308"/>
      <c r="O233" s="308"/>
      <c r="P233" s="309"/>
      <c r="Q233" s="308"/>
      <c r="R233" s="309"/>
      <c r="S233" s="313"/>
      <c r="T233" s="313"/>
      <c r="U233" s="308"/>
      <c r="V233" s="313"/>
      <c r="W233" s="313"/>
      <c r="X233" s="308"/>
      <c r="Y233" s="313"/>
      <c r="Z233" s="313"/>
      <c r="AA233" s="308"/>
      <c r="AB233" s="313"/>
      <c r="AC233" s="313"/>
      <c r="AD233" s="308"/>
      <c r="AE233" s="313"/>
      <c r="AF233" s="313"/>
      <c r="AG233" s="313"/>
      <c r="AH233" s="313"/>
      <c r="AI233" s="313"/>
      <c r="AJ233" s="313"/>
      <c r="AK233" s="313"/>
      <c r="AL233" s="313"/>
      <c r="AM233" s="313"/>
      <c r="AN233" s="313"/>
      <c r="AO233" s="313"/>
      <c r="AP233" s="313"/>
      <c r="AQ233" s="313"/>
      <c r="AR233" s="314"/>
      <c r="AS233" s="314"/>
      <c r="AT233" s="314"/>
      <c r="AU233" s="314"/>
    </row>
    <row r="234" spans="1:48" s="130" customFormat="1" ht="15" customHeight="1" x14ac:dyDescent="0.25">
      <c r="A234" s="315"/>
      <c r="B234" s="316"/>
      <c r="C234" s="316"/>
      <c r="D234" s="316"/>
      <c r="E234" s="317"/>
      <c r="F234" s="317"/>
      <c r="G234" s="318"/>
      <c r="H234" s="319"/>
      <c r="I234" s="319"/>
      <c r="J234" s="318"/>
      <c r="K234" s="319"/>
      <c r="L234" s="319"/>
      <c r="M234" s="318"/>
      <c r="N234" s="319"/>
      <c r="O234" s="319"/>
      <c r="P234" s="318"/>
      <c r="Q234" s="319"/>
      <c r="R234" s="318"/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s="319"/>
      <c r="AD234" s="319"/>
      <c r="AE234" s="319"/>
      <c r="AF234" s="319"/>
      <c r="AG234" s="319"/>
      <c r="AH234" s="319"/>
      <c r="AI234" s="319"/>
      <c r="AJ234" s="319"/>
      <c r="AK234" s="319"/>
      <c r="AL234" s="319"/>
      <c r="AM234" s="319"/>
      <c r="AN234" s="319"/>
      <c r="AO234" s="319"/>
      <c r="AP234" s="319"/>
      <c r="AQ234" s="319"/>
      <c r="AR234" s="320"/>
      <c r="AS234" s="320"/>
      <c r="AT234" s="320"/>
      <c r="AU234" s="320"/>
    </row>
    <row r="235" spans="1:48" ht="15" customHeight="1" x14ac:dyDescent="0.25">
      <c r="A235" s="321"/>
      <c r="B235" s="322"/>
      <c r="C235" s="322"/>
      <c r="D235" s="322"/>
      <c r="E235" s="323"/>
      <c r="F235" s="323"/>
      <c r="G235" s="311"/>
      <c r="H235" s="312"/>
      <c r="I235" s="312"/>
      <c r="J235" s="311"/>
      <c r="K235" s="312"/>
      <c r="L235" s="312"/>
      <c r="M235" s="311"/>
      <c r="N235" s="312"/>
      <c r="O235" s="312"/>
      <c r="P235" s="311"/>
      <c r="Q235" s="312"/>
      <c r="R235" s="311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I235" s="312"/>
      <c r="AJ235" s="312"/>
      <c r="AK235" s="312"/>
      <c r="AL235" s="312"/>
      <c r="AM235" s="312"/>
      <c r="AN235" s="312"/>
      <c r="AO235" s="312"/>
      <c r="AP235" s="312"/>
      <c r="AQ235" s="312"/>
      <c r="AR235" s="324"/>
      <c r="AS235" s="324"/>
      <c r="AT235" s="324"/>
      <c r="AU235" s="324"/>
    </row>
    <row r="236" spans="1:48" ht="15" customHeight="1" x14ac:dyDescent="0.25">
      <c r="A236" s="321"/>
      <c r="B236" s="322"/>
      <c r="C236" s="322"/>
      <c r="D236" s="322"/>
      <c r="E236" s="323"/>
      <c r="F236" s="323"/>
      <c r="G236" s="309"/>
      <c r="H236" s="308"/>
      <c r="I236" s="308"/>
      <c r="J236" s="309"/>
      <c r="K236" s="308"/>
      <c r="L236" s="308"/>
      <c r="M236" s="309"/>
      <c r="N236" s="308"/>
      <c r="O236" s="308"/>
      <c r="P236" s="309"/>
      <c r="Q236" s="308"/>
      <c r="R236" s="309"/>
      <c r="S236" s="308"/>
      <c r="T236" s="308"/>
      <c r="U236" s="308"/>
      <c r="V236" s="308"/>
      <c r="W236" s="308"/>
      <c r="X236" s="308"/>
      <c r="Y236" s="308"/>
      <c r="Z236" s="308"/>
      <c r="AA236" s="308"/>
      <c r="AB236" s="308"/>
      <c r="AC236" s="308"/>
      <c r="AD236" s="308"/>
      <c r="AE236" s="308"/>
      <c r="AF236" s="308"/>
      <c r="AG236" s="308"/>
      <c r="AH236" s="308"/>
      <c r="AI236" s="308"/>
      <c r="AJ236" s="308"/>
      <c r="AK236" s="308"/>
      <c r="AL236" s="308"/>
      <c r="AM236" s="308"/>
      <c r="AN236" s="308"/>
      <c r="AO236" s="308"/>
      <c r="AP236" s="308"/>
      <c r="AQ236" s="308"/>
      <c r="AR236" s="325"/>
      <c r="AS236" s="325"/>
      <c r="AT236" s="325"/>
      <c r="AU236" s="325"/>
    </row>
    <row r="237" spans="1:48" s="329" customFormat="1" ht="15" customHeight="1" x14ac:dyDescent="0.25">
      <c r="A237" s="326"/>
      <c r="B237" s="327"/>
      <c r="C237" s="327"/>
      <c r="D237" s="327"/>
      <c r="E237" s="328"/>
      <c r="F237" s="328"/>
      <c r="G237" s="318"/>
      <c r="H237" s="319"/>
      <c r="I237" s="319"/>
      <c r="J237" s="318"/>
      <c r="K237" s="319"/>
      <c r="L237" s="319"/>
      <c r="M237" s="318"/>
      <c r="N237" s="319"/>
      <c r="O237" s="319"/>
      <c r="P237" s="318"/>
      <c r="Q237" s="319"/>
      <c r="R237" s="318"/>
      <c r="S237" s="312"/>
      <c r="T237" s="312"/>
      <c r="U237" s="319"/>
      <c r="V237" s="312"/>
      <c r="W237" s="312"/>
      <c r="X237" s="319"/>
      <c r="Y237" s="312"/>
      <c r="Z237" s="312"/>
      <c r="AA237" s="319"/>
      <c r="AB237" s="312"/>
      <c r="AC237" s="312"/>
      <c r="AD237" s="319"/>
      <c r="AE237" s="312"/>
      <c r="AF237" s="312"/>
      <c r="AG237" s="312"/>
      <c r="AH237" s="312"/>
      <c r="AI237" s="312"/>
      <c r="AJ237" s="312"/>
      <c r="AK237" s="312"/>
      <c r="AL237" s="312"/>
      <c r="AM237" s="312"/>
      <c r="AN237" s="312"/>
      <c r="AO237" s="312"/>
      <c r="AP237" s="312"/>
      <c r="AQ237" s="312"/>
      <c r="AR237" s="324"/>
      <c r="AS237" s="324"/>
      <c r="AT237" s="324"/>
      <c r="AU237" s="324"/>
    </row>
    <row r="238" spans="1:48" ht="15" customHeight="1" x14ac:dyDescent="0.25">
      <c r="A238" s="308"/>
      <c r="B238" s="309"/>
      <c r="C238" s="309"/>
      <c r="D238" s="309"/>
      <c r="E238" s="310"/>
      <c r="F238" s="310"/>
      <c r="G238" s="311"/>
      <c r="H238" s="312"/>
      <c r="I238" s="312"/>
      <c r="J238" s="311"/>
      <c r="K238" s="312"/>
      <c r="L238" s="312"/>
      <c r="M238" s="311"/>
      <c r="N238" s="312"/>
      <c r="O238" s="312"/>
      <c r="P238" s="311"/>
      <c r="Q238" s="312"/>
      <c r="R238" s="311"/>
      <c r="S238" s="330"/>
      <c r="T238" s="330"/>
      <c r="U238" s="312"/>
      <c r="V238" s="330"/>
      <c r="W238" s="330"/>
      <c r="X238" s="312"/>
      <c r="Y238" s="330"/>
      <c r="Z238" s="330"/>
      <c r="AA238" s="312"/>
      <c r="AB238" s="330"/>
      <c r="AC238" s="330"/>
      <c r="AD238" s="312"/>
      <c r="AE238" s="330"/>
      <c r="AF238" s="330"/>
      <c r="AG238" s="330"/>
      <c r="AH238" s="330"/>
      <c r="AI238" s="330"/>
      <c r="AJ238" s="330"/>
      <c r="AK238" s="330"/>
      <c r="AL238" s="330"/>
      <c r="AM238" s="330"/>
      <c r="AN238" s="330"/>
      <c r="AO238" s="330"/>
      <c r="AP238" s="330"/>
      <c r="AQ238" s="330"/>
      <c r="AR238" s="331"/>
      <c r="AS238" s="331"/>
      <c r="AT238" s="331"/>
      <c r="AU238" s="331"/>
    </row>
    <row r="239" spans="1:48" ht="15" customHeight="1" x14ac:dyDescent="0.25">
      <c r="A239" s="308"/>
      <c r="B239" s="309"/>
      <c r="C239" s="309"/>
      <c r="D239" s="309"/>
      <c r="E239" s="310"/>
      <c r="F239" s="310"/>
      <c r="G239" s="309"/>
      <c r="H239" s="308"/>
      <c r="I239" s="308"/>
      <c r="J239" s="309"/>
      <c r="K239" s="308"/>
      <c r="L239" s="308"/>
      <c r="M239" s="309"/>
      <c r="N239" s="308"/>
      <c r="O239" s="308"/>
      <c r="P239" s="309"/>
      <c r="Q239" s="308"/>
      <c r="R239" s="309"/>
      <c r="S239" s="313"/>
      <c r="T239" s="313"/>
      <c r="U239" s="308"/>
      <c r="V239" s="313"/>
      <c r="W239" s="313"/>
      <c r="X239" s="308"/>
      <c r="Y239" s="313"/>
      <c r="Z239" s="313"/>
      <c r="AA239" s="308"/>
      <c r="AB239" s="313"/>
      <c r="AC239" s="313"/>
      <c r="AD239" s="308"/>
      <c r="AE239" s="313"/>
      <c r="AF239" s="313"/>
      <c r="AG239" s="313"/>
      <c r="AH239" s="313"/>
      <c r="AI239" s="313"/>
      <c r="AJ239" s="313"/>
      <c r="AK239" s="313"/>
      <c r="AL239" s="313"/>
      <c r="AM239" s="313"/>
      <c r="AN239" s="313"/>
      <c r="AO239" s="313"/>
      <c r="AP239" s="313"/>
      <c r="AQ239" s="313"/>
      <c r="AR239" s="314"/>
      <c r="AS239" s="314"/>
      <c r="AT239" s="314"/>
      <c r="AU239" s="314"/>
    </row>
    <row r="240" spans="1:48" ht="15" customHeight="1" x14ac:dyDescent="0.25">
      <c r="A240" s="308"/>
      <c r="B240" s="309"/>
      <c r="C240" s="309"/>
      <c r="D240" s="309"/>
      <c r="E240" s="310"/>
      <c r="F240" s="310"/>
      <c r="G240" s="318"/>
      <c r="H240" s="319"/>
      <c r="I240" s="319"/>
      <c r="J240" s="318"/>
      <c r="K240" s="319"/>
      <c r="L240" s="319"/>
      <c r="M240" s="318"/>
      <c r="N240" s="319"/>
      <c r="O240" s="319"/>
      <c r="P240" s="318"/>
      <c r="Q240" s="319"/>
      <c r="R240" s="318"/>
      <c r="S240" s="313"/>
      <c r="T240" s="313"/>
      <c r="U240" s="319"/>
      <c r="V240" s="313"/>
      <c r="W240" s="313"/>
      <c r="X240" s="319"/>
      <c r="Y240" s="313"/>
      <c r="Z240" s="313"/>
      <c r="AA240" s="319"/>
      <c r="AB240" s="313"/>
      <c r="AC240" s="313"/>
      <c r="AD240" s="319"/>
      <c r="AE240" s="313"/>
      <c r="AF240" s="313"/>
      <c r="AG240" s="313"/>
      <c r="AH240" s="313"/>
      <c r="AI240" s="313"/>
      <c r="AJ240" s="313"/>
      <c r="AK240" s="313"/>
      <c r="AL240" s="313"/>
      <c r="AM240" s="313"/>
      <c r="AN240" s="313"/>
      <c r="AO240" s="313"/>
      <c r="AP240" s="313"/>
      <c r="AQ240" s="313"/>
      <c r="AR240" s="314"/>
      <c r="AS240" s="314"/>
      <c r="AT240" s="314"/>
      <c r="AU240" s="314"/>
    </row>
    <row r="241" spans="1:48" ht="15" customHeight="1" x14ac:dyDescent="0.25">
      <c r="A241" s="308"/>
      <c r="B241" s="309"/>
      <c r="C241" s="309"/>
      <c r="D241" s="309"/>
      <c r="E241" s="310"/>
      <c r="F241" s="310"/>
      <c r="G241" s="311"/>
      <c r="H241" s="312"/>
      <c r="I241" s="312"/>
      <c r="J241" s="311"/>
      <c r="K241" s="312"/>
      <c r="L241" s="312"/>
      <c r="M241" s="311"/>
      <c r="N241" s="312"/>
      <c r="O241" s="312"/>
      <c r="P241" s="311"/>
      <c r="Q241" s="312"/>
      <c r="R241" s="311"/>
      <c r="S241" s="332"/>
      <c r="T241" s="332"/>
      <c r="U241" s="312"/>
      <c r="V241" s="332"/>
      <c r="W241" s="332"/>
      <c r="X241" s="312"/>
      <c r="Y241" s="332"/>
      <c r="Z241" s="332"/>
      <c r="AA241" s="312"/>
      <c r="AB241" s="332"/>
      <c r="AC241" s="332"/>
      <c r="AD241" s="312"/>
      <c r="AE241" s="332"/>
      <c r="AF241" s="332"/>
      <c r="AG241" s="332"/>
      <c r="AH241" s="332"/>
      <c r="AI241" s="332"/>
      <c r="AJ241" s="332"/>
      <c r="AK241" s="332"/>
      <c r="AL241" s="332"/>
      <c r="AM241" s="332"/>
      <c r="AN241" s="332"/>
      <c r="AO241" s="332"/>
      <c r="AP241" s="332"/>
      <c r="AQ241" s="332"/>
      <c r="AR241" s="333"/>
      <c r="AS241" s="333"/>
      <c r="AT241" s="333"/>
      <c r="AU241" s="333"/>
    </row>
    <row r="242" spans="1:48" s="118" customFormat="1" ht="15" customHeight="1" x14ac:dyDescent="0.25">
      <c r="A242" s="308"/>
      <c r="B242" s="309"/>
      <c r="C242" s="309"/>
      <c r="D242" s="309"/>
      <c r="E242" s="310"/>
      <c r="F242" s="310"/>
      <c r="G242" s="309"/>
      <c r="H242" s="308"/>
      <c r="I242" s="308"/>
      <c r="J242" s="309"/>
      <c r="K242" s="308"/>
      <c r="L242" s="308"/>
      <c r="M242" s="309"/>
      <c r="N242" s="308"/>
      <c r="O242" s="308"/>
      <c r="P242" s="309"/>
      <c r="Q242" s="308"/>
      <c r="R242" s="309"/>
      <c r="S242" s="334"/>
      <c r="T242" s="334"/>
      <c r="U242" s="308"/>
      <c r="V242" s="334"/>
      <c r="W242" s="334"/>
      <c r="X242" s="308"/>
      <c r="Y242" s="334"/>
      <c r="Z242" s="334"/>
      <c r="AA242" s="308"/>
      <c r="AB242" s="334"/>
      <c r="AC242" s="334"/>
      <c r="AD242" s="308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334"/>
      <c r="AQ242" s="334"/>
      <c r="AR242" s="335"/>
      <c r="AS242" s="335"/>
      <c r="AT242" s="335"/>
      <c r="AU242" s="335"/>
    </row>
    <row r="243" spans="1:48" s="118" customFormat="1" ht="15" customHeight="1" x14ac:dyDescent="0.25">
      <c r="A243" s="308"/>
      <c r="B243" s="309"/>
      <c r="C243" s="309"/>
      <c r="D243" s="309"/>
      <c r="E243" s="310"/>
      <c r="F243" s="310"/>
      <c r="G243" s="318"/>
      <c r="H243" s="319"/>
      <c r="I243" s="319"/>
      <c r="J243" s="318"/>
      <c r="K243" s="319"/>
      <c r="L243" s="319"/>
      <c r="M243" s="318"/>
      <c r="N243" s="319"/>
      <c r="O243" s="319"/>
      <c r="P243" s="318"/>
      <c r="Q243" s="319"/>
      <c r="R243" s="318"/>
      <c r="S243" s="330"/>
      <c r="T243" s="330"/>
      <c r="U243" s="319"/>
      <c r="V243" s="330"/>
      <c r="W243" s="330"/>
      <c r="X243" s="319"/>
      <c r="Y243" s="330"/>
      <c r="Z243" s="330"/>
      <c r="AA243" s="319"/>
      <c r="AB243" s="330"/>
      <c r="AC243" s="330"/>
      <c r="AD243" s="319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/>
      <c r="AQ243" s="330"/>
      <c r="AR243" s="331"/>
      <c r="AS243" s="331"/>
      <c r="AT243" s="331"/>
      <c r="AU243" s="331"/>
    </row>
    <row r="244" spans="1:48" s="118" customFormat="1" ht="15" customHeight="1" x14ac:dyDescent="0.25">
      <c r="A244" s="308"/>
      <c r="B244" s="309"/>
      <c r="C244" s="309"/>
      <c r="D244" s="309"/>
      <c r="E244" s="310"/>
      <c r="F244" s="310"/>
      <c r="G244" s="311"/>
      <c r="H244" s="312"/>
      <c r="I244" s="312"/>
      <c r="J244" s="311"/>
      <c r="K244" s="312"/>
      <c r="L244" s="312"/>
      <c r="M244" s="311"/>
      <c r="N244" s="312"/>
      <c r="O244" s="312"/>
      <c r="P244" s="311"/>
      <c r="Q244" s="312"/>
      <c r="R244" s="311"/>
      <c r="S244" s="313"/>
      <c r="T244" s="313"/>
      <c r="U244" s="312"/>
      <c r="V244" s="313"/>
      <c r="W244" s="313"/>
      <c r="X244" s="312"/>
      <c r="Y244" s="313"/>
      <c r="Z244" s="313"/>
      <c r="AA244" s="312"/>
      <c r="AB244" s="313"/>
      <c r="AC244" s="313"/>
      <c r="AD244" s="312"/>
      <c r="AE244" s="313"/>
      <c r="AF244" s="313"/>
      <c r="AG244" s="313"/>
      <c r="AH244" s="313"/>
      <c r="AI244" s="313"/>
      <c r="AJ244" s="313"/>
      <c r="AK244" s="313"/>
      <c r="AL244" s="313"/>
      <c r="AM244" s="313"/>
      <c r="AN244" s="313"/>
      <c r="AO244" s="313"/>
      <c r="AP244" s="313"/>
      <c r="AQ244" s="313"/>
      <c r="AR244" s="314"/>
      <c r="AS244" s="314"/>
      <c r="AT244" s="314"/>
      <c r="AU244" s="314"/>
    </row>
    <row r="245" spans="1:48" s="118" customFormat="1" ht="15" customHeight="1" x14ac:dyDescent="0.25">
      <c r="A245" s="308"/>
      <c r="B245" s="309"/>
      <c r="C245" s="309"/>
      <c r="D245" s="309"/>
      <c r="E245" s="310"/>
      <c r="F245" s="310"/>
      <c r="G245" s="309"/>
      <c r="H245" s="308"/>
      <c r="I245" s="308"/>
      <c r="J245" s="309"/>
      <c r="K245" s="308"/>
      <c r="L245" s="308"/>
      <c r="M245" s="309"/>
      <c r="N245" s="308"/>
      <c r="O245" s="308"/>
      <c r="P245" s="309"/>
      <c r="Q245" s="308"/>
      <c r="R245" s="309"/>
      <c r="S245" s="313"/>
      <c r="T245" s="313"/>
      <c r="U245" s="308"/>
      <c r="V245" s="313"/>
      <c r="W245" s="313"/>
      <c r="X245" s="308"/>
      <c r="Y245" s="313"/>
      <c r="Z245" s="313"/>
      <c r="AA245" s="308"/>
      <c r="AB245" s="313"/>
      <c r="AC245" s="313"/>
      <c r="AD245" s="308"/>
      <c r="AE245" s="313"/>
      <c r="AF245" s="313"/>
      <c r="AG245" s="313"/>
      <c r="AH245" s="313"/>
      <c r="AI245" s="313"/>
      <c r="AJ245" s="313"/>
      <c r="AK245" s="313"/>
      <c r="AL245" s="313"/>
      <c r="AM245" s="313"/>
      <c r="AN245" s="313"/>
      <c r="AO245" s="313"/>
      <c r="AP245" s="313"/>
      <c r="AQ245" s="313"/>
      <c r="AR245" s="314"/>
      <c r="AS245" s="314"/>
      <c r="AT245" s="314"/>
      <c r="AU245" s="314"/>
    </row>
    <row r="246" spans="1:48" s="118" customFormat="1" ht="15" customHeight="1" x14ac:dyDescent="0.25">
      <c r="A246" s="308"/>
      <c r="B246" s="309"/>
      <c r="C246" s="309"/>
      <c r="D246" s="309"/>
      <c r="E246" s="310"/>
      <c r="F246" s="310"/>
      <c r="G246" s="318"/>
      <c r="H246" s="319"/>
      <c r="I246" s="319"/>
      <c r="J246" s="318"/>
      <c r="K246" s="319"/>
      <c r="L246" s="319"/>
      <c r="M246" s="318"/>
      <c r="N246" s="319"/>
      <c r="O246" s="319"/>
      <c r="P246" s="318"/>
      <c r="Q246" s="319"/>
      <c r="R246" s="318"/>
      <c r="S246" s="313"/>
      <c r="T246" s="313"/>
      <c r="U246" s="319"/>
      <c r="V246" s="313"/>
      <c r="W246" s="313"/>
      <c r="X246" s="319"/>
      <c r="Y246" s="313"/>
      <c r="Z246" s="313"/>
      <c r="AA246" s="319"/>
      <c r="AB246" s="313"/>
      <c r="AC246" s="313"/>
      <c r="AD246" s="319"/>
      <c r="AE246" s="313"/>
      <c r="AF246" s="313"/>
      <c r="AG246" s="313"/>
      <c r="AH246" s="313"/>
      <c r="AI246" s="313"/>
      <c r="AJ246" s="313"/>
      <c r="AK246" s="313"/>
      <c r="AL246" s="313"/>
      <c r="AM246" s="313"/>
      <c r="AN246" s="313"/>
      <c r="AO246" s="313"/>
      <c r="AP246" s="313"/>
      <c r="AQ246" s="313"/>
      <c r="AR246" s="314"/>
      <c r="AS246" s="314"/>
      <c r="AT246" s="314"/>
      <c r="AU246" s="314"/>
    </row>
    <row r="247" spans="1:48" s="118" customFormat="1" ht="15" customHeight="1" x14ac:dyDescent="0.25">
      <c r="A247" s="308"/>
      <c r="B247" s="309"/>
      <c r="C247" s="309"/>
      <c r="D247" s="309"/>
      <c r="E247" s="310"/>
      <c r="F247" s="310"/>
      <c r="G247" s="311"/>
      <c r="H247" s="312"/>
      <c r="I247" s="312"/>
      <c r="J247" s="311"/>
      <c r="K247" s="312"/>
      <c r="L247" s="312"/>
      <c r="M247" s="311"/>
      <c r="N247" s="312"/>
      <c r="O247" s="312"/>
      <c r="P247" s="311"/>
      <c r="Q247" s="312"/>
      <c r="R247" s="311"/>
      <c r="S247" s="313"/>
      <c r="T247" s="313"/>
      <c r="U247" s="312"/>
      <c r="V247" s="313"/>
      <c r="W247" s="313"/>
      <c r="X247" s="312"/>
      <c r="Y247" s="313"/>
      <c r="Z247" s="313"/>
      <c r="AA247" s="312"/>
      <c r="AB247" s="313"/>
      <c r="AC247" s="313"/>
      <c r="AD247" s="312"/>
      <c r="AE247" s="313"/>
      <c r="AF247" s="313"/>
      <c r="AG247" s="313"/>
      <c r="AH247" s="313"/>
      <c r="AI247" s="313"/>
      <c r="AJ247" s="313"/>
      <c r="AK247" s="313"/>
      <c r="AL247" s="313"/>
      <c r="AM247" s="313"/>
      <c r="AN247" s="313"/>
      <c r="AO247" s="313"/>
      <c r="AP247" s="313"/>
      <c r="AQ247" s="313"/>
      <c r="AR247" s="314"/>
      <c r="AS247" s="314"/>
      <c r="AT247" s="314"/>
      <c r="AU247" s="314"/>
    </row>
    <row r="248" spans="1:48" s="118" customFormat="1" ht="15" customHeight="1" x14ac:dyDescent="0.25">
      <c r="A248" s="308"/>
      <c r="B248" s="309"/>
      <c r="C248" s="309"/>
      <c r="D248" s="309"/>
      <c r="E248" s="310"/>
      <c r="F248" s="310"/>
      <c r="G248" s="309"/>
      <c r="H248" s="332"/>
      <c r="I248" s="332"/>
      <c r="J248" s="336"/>
      <c r="K248" s="313"/>
      <c r="L248" s="313"/>
      <c r="M248" s="336"/>
      <c r="N248" s="313"/>
      <c r="O248" s="313"/>
      <c r="P248" s="336"/>
      <c r="Q248" s="313"/>
      <c r="R248" s="336"/>
      <c r="S248" s="313"/>
      <c r="T248" s="313"/>
      <c r="U248" s="313"/>
      <c r="V248" s="313"/>
      <c r="W248" s="313"/>
      <c r="X248" s="313"/>
      <c r="Y248" s="313"/>
      <c r="Z248" s="313"/>
      <c r="AA248" s="313"/>
      <c r="AB248" s="313"/>
      <c r="AC248" s="313"/>
      <c r="AD248" s="313"/>
      <c r="AE248" s="313"/>
      <c r="AF248" s="313"/>
      <c r="AG248" s="313"/>
      <c r="AH248" s="313"/>
      <c r="AI248" s="313"/>
      <c r="AJ248" s="313"/>
      <c r="AK248" s="313"/>
      <c r="AL248" s="313"/>
      <c r="AM248" s="313"/>
      <c r="AN248" s="313"/>
      <c r="AO248" s="313"/>
      <c r="AP248" s="313"/>
      <c r="AQ248" s="313"/>
      <c r="AR248" s="314"/>
      <c r="AS248" s="314"/>
      <c r="AT248" s="314"/>
      <c r="AU248" s="314"/>
    </row>
    <row r="249" spans="1:48" s="118" customFormat="1" ht="15" customHeight="1" x14ac:dyDescent="0.25">
      <c r="A249" s="308"/>
      <c r="B249" s="309"/>
      <c r="C249" s="309"/>
      <c r="D249" s="309"/>
      <c r="E249" s="310"/>
      <c r="F249" s="310"/>
      <c r="G249" s="309"/>
      <c r="H249" s="332"/>
      <c r="I249" s="332"/>
      <c r="J249" s="336"/>
      <c r="K249" s="313"/>
      <c r="L249" s="313"/>
      <c r="M249" s="336"/>
      <c r="N249" s="313"/>
      <c r="O249" s="313"/>
      <c r="P249" s="336"/>
      <c r="Q249" s="313"/>
      <c r="R249" s="336"/>
      <c r="S249" s="313"/>
      <c r="T249" s="313"/>
      <c r="U249" s="313"/>
      <c r="V249" s="313"/>
      <c r="W249" s="313"/>
      <c r="X249" s="313"/>
      <c r="Y249" s="313"/>
      <c r="Z249" s="313"/>
      <c r="AA249" s="313"/>
      <c r="AB249" s="313"/>
      <c r="AC249" s="313"/>
      <c r="AD249" s="313"/>
      <c r="AE249" s="313"/>
      <c r="AF249" s="313"/>
      <c r="AG249" s="313"/>
      <c r="AH249" s="313"/>
      <c r="AI249" s="313"/>
      <c r="AJ249" s="313"/>
      <c r="AK249" s="313"/>
      <c r="AL249" s="313"/>
      <c r="AM249" s="313"/>
      <c r="AN249" s="313"/>
      <c r="AO249" s="313"/>
      <c r="AP249" s="313"/>
      <c r="AQ249" s="313"/>
      <c r="AR249" s="314"/>
      <c r="AS249" s="314"/>
      <c r="AT249" s="314"/>
      <c r="AU249" s="314"/>
    </row>
    <row r="250" spans="1:48" s="118" customFormat="1" x14ac:dyDescent="0.25">
      <c r="A250" s="308"/>
      <c r="B250" s="309"/>
      <c r="C250" s="309"/>
      <c r="D250" s="309"/>
      <c r="E250" s="310"/>
      <c r="F250" s="310"/>
      <c r="G250" s="309"/>
      <c r="H250" s="332"/>
      <c r="I250" s="332"/>
      <c r="J250" s="336"/>
      <c r="K250" s="313"/>
      <c r="L250" s="313"/>
      <c r="M250" s="336"/>
      <c r="N250" s="313"/>
      <c r="O250" s="313"/>
      <c r="P250" s="336"/>
      <c r="Q250" s="313"/>
      <c r="R250" s="336"/>
      <c r="S250" s="313"/>
      <c r="T250" s="313"/>
      <c r="U250" s="313"/>
      <c r="V250" s="313"/>
      <c r="W250" s="313"/>
      <c r="X250" s="313"/>
      <c r="Y250" s="313"/>
      <c r="Z250" s="313"/>
      <c r="AA250" s="313"/>
      <c r="AB250" s="313"/>
      <c r="AC250" s="313"/>
      <c r="AD250" s="313"/>
      <c r="AE250" s="313"/>
      <c r="AF250" s="313"/>
      <c r="AG250" s="313"/>
      <c r="AH250" s="313"/>
      <c r="AI250" s="313"/>
      <c r="AJ250" s="313"/>
      <c r="AK250" s="313"/>
      <c r="AL250" s="313"/>
      <c r="AM250" s="313"/>
      <c r="AN250" s="313"/>
      <c r="AO250" s="313"/>
      <c r="AP250" s="313"/>
      <c r="AQ250" s="313"/>
      <c r="AR250" s="314"/>
      <c r="AS250" s="314"/>
      <c r="AT250" s="314"/>
      <c r="AU250" s="314"/>
    </row>
    <row r="251" spans="1:48" s="118" customFormat="1" x14ac:dyDescent="0.25">
      <c r="A251" s="308"/>
      <c r="B251" s="309"/>
      <c r="C251" s="309"/>
      <c r="D251" s="309"/>
      <c r="E251" s="310"/>
      <c r="F251" s="310"/>
      <c r="G251" s="309"/>
      <c r="H251" s="332"/>
      <c r="I251" s="332"/>
      <c r="J251" s="337"/>
      <c r="K251" s="332"/>
      <c r="L251" s="332"/>
      <c r="M251" s="336"/>
      <c r="N251" s="332"/>
      <c r="O251" s="332"/>
      <c r="P251" s="336"/>
      <c r="Q251" s="313"/>
      <c r="R251" s="336"/>
      <c r="S251" s="313"/>
      <c r="T251" s="313"/>
      <c r="U251" s="313"/>
      <c r="V251" s="313"/>
      <c r="W251" s="313"/>
      <c r="X251" s="313"/>
      <c r="Y251" s="313"/>
      <c r="Z251" s="313"/>
      <c r="AA251" s="313"/>
      <c r="AB251" s="313"/>
      <c r="AC251" s="313"/>
      <c r="AD251" s="313"/>
      <c r="AE251" s="313"/>
      <c r="AF251" s="313"/>
      <c r="AG251" s="313"/>
      <c r="AH251" s="313"/>
      <c r="AI251" s="313"/>
      <c r="AJ251" s="313"/>
      <c r="AK251" s="313"/>
      <c r="AL251" s="313"/>
      <c r="AM251" s="313"/>
      <c r="AN251" s="313"/>
      <c r="AO251" s="313"/>
      <c r="AP251" s="313"/>
      <c r="AQ251" s="313"/>
      <c r="AR251" s="314"/>
      <c r="AS251" s="314"/>
      <c r="AT251" s="314"/>
      <c r="AU251" s="314"/>
    </row>
    <row r="252" spans="1:48" s="118" customFormat="1" x14ac:dyDescent="0.25">
      <c r="A252" s="308"/>
      <c r="B252" s="309"/>
      <c r="C252" s="309"/>
      <c r="D252" s="309"/>
      <c r="E252" s="310"/>
      <c r="F252" s="310"/>
      <c r="G252" s="309"/>
      <c r="H252" s="332"/>
      <c r="I252" s="332"/>
      <c r="J252" s="337"/>
      <c r="K252" s="332"/>
      <c r="L252" s="332"/>
      <c r="M252" s="336"/>
      <c r="N252" s="332"/>
      <c r="O252" s="332"/>
      <c r="P252" s="336"/>
      <c r="Q252" s="313"/>
      <c r="R252" s="336"/>
      <c r="S252" s="313"/>
      <c r="T252" s="313"/>
      <c r="U252" s="313"/>
      <c r="V252" s="313"/>
      <c r="W252" s="313"/>
      <c r="X252" s="313"/>
      <c r="Y252" s="313"/>
      <c r="Z252" s="313"/>
      <c r="AA252" s="313"/>
      <c r="AB252" s="313"/>
      <c r="AC252" s="313"/>
      <c r="AD252" s="313"/>
      <c r="AE252" s="313"/>
      <c r="AF252" s="313"/>
      <c r="AG252" s="313"/>
      <c r="AH252" s="313"/>
      <c r="AI252" s="313"/>
      <c r="AJ252" s="313"/>
      <c r="AK252" s="313"/>
      <c r="AL252" s="313"/>
      <c r="AM252" s="313"/>
      <c r="AN252" s="313"/>
      <c r="AO252" s="313"/>
      <c r="AP252" s="313"/>
      <c r="AQ252" s="313"/>
      <c r="AR252" s="314"/>
      <c r="AS252" s="314"/>
      <c r="AT252" s="314"/>
      <c r="AU252" s="314"/>
    </row>
    <row r="253" spans="1:48" s="118" customFormat="1" x14ac:dyDescent="0.25">
      <c r="A253" s="308"/>
      <c r="B253" s="309"/>
      <c r="C253" s="309"/>
      <c r="D253" s="309"/>
      <c r="E253" s="310"/>
      <c r="F253" s="310"/>
      <c r="G253" s="309"/>
      <c r="H253" s="332"/>
      <c r="I253" s="332"/>
      <c r="J253" s="337"/>
      <c r="K253" s="332"/>
      <c r="L253" s="332"/>
      <c r="M253" s="336"/>
      <c r="N253" s="332"/>
      <c r="O253" s="332"/>
      <c r="P253" s="336"/>
      <c r="Q253" s="313"/>
      <c r="R253" s="336"/>
      <c r="S253" s="313"/>
      <c r="T253" s="313"/>
      <c r="U253" s="313"/>
      <c r="V253" s="313"/>
      <c r="W253" s="313"/>
      <c r="X253" s="313"/>
      <c r="Y253" s="313"/>
      <c r="Z253" s="313"/>
      <c r="AA253" s="313"/>
      <c r="AB253" s="313"/>
      <c r="AC253" s="313"/>
      <c r="AD253" s="313"/>
      <c r="AE253" s="313"/>
      <c r="AF253" s="313"/>
      <c r="AG253" s="313"/>
      <c r="AH253" s="313"/>
      <c r="AI253" s="313"/>
      <c r="AJ253" s="313"/>
      <c r="AK253" s="313"/>
      <c r="AL253" s="313"/>
      <c r="AM253" s="313"/>
      <c r="AN253" s="313"/>
      <c r="AO253" s="313"/>
      <c r="AP253" s="313"/>
      <c r="AQ253" s="313"/>
      <c r="AR253" s="314"/>
      <c r="AS253" s="314"/>
      <c r="AT253" s="314"/>
      <c r="AU253" s="314"/>
    </row>
    <row r="254" spans="1:48" s="118" customFormat="1" ht="15.75" x14ac:dyDescent="0.25">
      <c r="A254" s="338" t="s">
        <v>200</v>
      </c>
      <c r="B254" s="338"/>
      <c r="C254" s="338"/>
      <c r="D254" s="338"/>
      <c r="E254" s="338"/>
      <c r="F254" s="310"/>
      <c r="G254" s="309"/>
      <c r="H254" s="332"/>
      <c r="I254" s="332"/>
      <c r="J254" s="337"/>
      <c r="K254" s="332"/>
      <c r="L254" s="332"/>
      <c r="M254" s="336"/>
      <c r="N254" s="332"/>
      <c r="O254" s="332"/>
      <c r="P254" s="336"/>
      <c r="Q254" s="313"/>
      <c r="R254" s="336"/>
      <c r="S254" s="313"/>
      <c r="T254" s="313"/>
      <c r="U254" s="313"/>
      <c r="V254" s="313"/>
      <c r="W254" s="313"/>
      <c r="X254" s="313"/>
      <c r="Y254" s="313"/>
      <c r="Z254" s="313"/>
      <c r="AA254" s="313"/>
      <c r="AB254" s="313"/>
      <c r="AC254" s="313"/>
      <c r="AD254" s="313"/>
      <c r="AE254" s="313"/>
      <c r="AF254" s="313"/>
      <c r="AG254" s="313"/>
      <c r="AH254" s="313"/>
      <c r="AI254" s="313"/>
      <c r="AJ254" s="313"/>
      <c r="AK254" s="313"/>
      <c r="AL254" s="313"/>
      <c r="AM254" s="313"/>
      <c r="AN254" s="313"/>
      <c r="AO254" s="313"/>
      <c r="AP254" s="313"/>
      <c r="AQ254" s="313"/>
      <c r="AR254" s="314"/>
      <c r="AS254" s="314"/>
      <c r="AT254" s="314"/>
      <c r="AU254" s="314"/>
    </row>
    <row r="255" spans="1:48" s="118" customFormat="1" ht="38.1" customHeight="1" x14ac:dyDescent="0.25">
      <c r="A255" s="312" t="s">
        <v>201</v>
      </c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32"/>
      <c r="M255" s="336"/>
      <c r="N255" s="332"/>
      <c r="O255" s="332"/>
      <c r="P255" s="336"/>
      <c r="Q255" s="313"/>
      <c r="R255" s="336"/>
      <c r="S255" s="313"/>
      <c r="T255" s="313"/>
      <c r="U255" s="313"/>
      <c r="V255" s="313"/>
      <c r="W255" s="313"/>
      <c r="X255" s="313"/>
      <c r="Y255" s="313"/>
      <c r="Z255" s="313"/>
      <c r="AA255" s="313"/>
      <c r="AB255" s="313"/>
      <c r="AC255" s="313"/>
      <c r="AD255" s="313"/>
      <c r="AE255" s="313"/>
      <c r="AF255" s="313"/>
      <c r="AG255" s="313"/>
      <c r="AH255" s="313"/>
      <c r="AI255" s="313"/>
      <c r="AJ255" s="313"/>
      <c r="AK255" s="339"/>
      <c r="AL255" s="339"/>
      <c r="AM255" s="339"/>
      <c r="AN255" s="339"/>
      <c r="AO255" s="339"/>
      <c r="AP255" s="339"/>
      <c r="AQ255" s="339"/>
      <c r="AR255" s="340"/>
      <c r="AS255" s="340"/>
      <c r="AT255" s="340"/>
      <c r="AU255" s="340"/>
    </row>
    <row r="256" spans="1:48" ht="47.25" customHeight="1" x14ac:dyDescent="0.25">
      <c r="A256" s="312" t="s">
        <v>202</v>
      </c>
      <c r="AJ256" s="239"/>
      <c r="AK256" s="313"/>
      <c r="AL256" s="313"/>
      <c r="AM256" s="313"/>
      <c r="AN256" s="313"/>
      <c r="AO256" s="313"/>
      <c r="AP256" s="313"/>
      <c r="AQ256" s="313"/>
      <c r="AR256" s="313"/>
      <c r="AS256" s="313"/>
      <c r="AT256" s="313"/>
      <c r="AU256" s="313"/>
      <c r="AV256" s="118"/>
    </row>
    <row r="257" spans="1:48" ht="36.6" customHeight="1" x14ac:dyDescent="0.25">
      <c r="A257" s="341" t="s">
        <v>203</v>
      </c>
      <c r="AJ257" s="239"/>
      <c r="AK257" s="313"/>
      <c r="AL257" s="313"/>
      <c r="AM257" s="313"/>
      <c r="AN257" s="313"/>
      <c r="AO257" s="313"/>
      <c r="AP257" s="313"/>
      <c r="AQ257" s="313"/>
      <c r="AR257" s="313"/>
      <c r="AS257" s="313"/>
      <c r="AT257" s="313"/>
      <c r="AU257" s="313"/>
      <c r="AV257" s="118"/>
    </row>
    <row r="258" spans="1:48" x14ac:dyDescent="0.25">
      <c r="A258" s="312" t="s">
        <v>204</v>
      </c>
      <c r="AK258" s="342"/>
      <c r="AL258" s="342"/>
      <c r="AM258" s="342"/>
      <c r="AN258" s="342"/>
      <c r="AO258" s="342"/>
      <c r="AP258" s="342"/>
      <c r="AQ258" s="342"/>
      <c r="AR258" s="343"/>
      <c r="AS258" s="343"/>
      <c r="AT258" s="343"/>
      <c r="AU258" s="343"/>
    </row>
    <row r="260" spans="1:48" s="118" customFormat="1" x14ac:dyDescent="0.25">
      <c r="A260" s="308"/>
      <c r="B260" s="344"/>
      <c r="C260" s="131"/>
      <c r="D260" s="131"/>
      <c r="E260" s="132"/>
      <c r="F260" s="132"/>
      <c r="G260" s="131"/>
      <c r="H260" s="133"/>
      <c r="I260" s="133"/>
      <c r="J260" s="134"/>
      <c r="K260" s="133"/>
      <c r="L260" s="133"/>
      <c r="M260" s="135"/>
      <c r="N260" s="133"/>
      <c r="O260" s="133"/>
      <c r="P260" s="135"/>
      <c r="Q260" s="136"/>
      <c r="R260" s="135"/>
      <c r="S260" s="136"/>
      <c r="T260" s="239"/>
      <c r="U260" s="313"/>
      <c r="V260" s="313"/>
      <c r="W260" s="313"/>
      <c r="X260" s="313"/>
      <c r="Y260" s="313"/>
      <c r="Z260" s="313"/>
      <c r="AA260" s="313"/>
      <c r="AB260" s="313"/>
      <c r="AC260" s="313"/>
      <c r="AD260" s="313"/>
      <c r="AE260" s="313"/>
      <c r="AF260" s="313"/>
      <c r="AG260" s="313"/>
      <c r="AH260" s="313"/>
      <c r="AI260" s="313"/>
      <c r="AJ260" s="313"/>
      <c r="AK260" s="313"/>
      <c r="AL260" s="313"/>
      <c r="AM260" s="313"/>
      <c r="AN260" s="313"/>
      <c r="AO260" s="313"/>
      <c r="AP260" s="313"/>
      <c r="AQ260" s="313"/>
      <c r="AR260" s="314"/>
      <c r="AS260" s="314"/>
      <c r="AT260" s="314"/>
      <c r="AU260" s="314"/>
    </row>
    <row r="261" spans="1:48" s="118" customFormat="1" x14ac:dyDescent="0.25">
      <c r="A261" s="130"/>
      <c r="B261" s="131"/>
      <c r="C261" s="131"/>
      <c r="D261" s="131"/>
      <c r="E261" s="132"/>
      <c r="F261" s="132"/>
      <c r="G261" s="131"/>
      <c r="H261" s="133"/>
      <c r="I261" s="133"/>
      <c r="J261" s="134"/>
      <c r="K261" s="133"/>
      <c r="L261" s="133"/>
      <c r="M261" s="135"/>
      <c r="N261" s="133"/>
      <c r="O261" s="133"/>
      <c r="P261" s="135"/>
      <c r="Q261" s="136"/>
      <c r="R261" s="135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239"/>
      <c r="AS261" s="239"/>
      <c r="AT261" s="239"/>
      <c r="AU261" s="239"/>
    </row>
    <row r="262" spans="1:48" s="118" customFormat="1" x14ac:dyDescent="0.25">
      <c r="A262" s="3"/>
      <c r="B262" s="131"/>
      <c r="C262" s="131"/>
      <c r="D262" s="131"/>
      <c r="E262" s="132"/>
      <c r="F262" s="117"/>
      <c r="G262" s="117"/>
      <c r="H262" s="117"/>
      <c r="I262" s="117"/>
      <c r="J262" s="117"/>
      <c r="K262" s="117"/>
      <c r="L262" s="117"/>
      <c r="M262" s="135"/>
      <c r="N262" s="133"/>
      <c r="O262" s="133"/>
      <c r="P262" s="135"/>
      <c r="Q262" s="136"/>
      <c r="R262" s="135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239"/>
      <c r="AS262" s="239"/>
      <c r="AT262" s="239"/>
      <c r="AU262" s="239"/>
    </row>
    <row r="263" spans="1:48" s="118" customFormat="1" x14ac:dyDescent="0.25">
      <c r="A263" s="345"/>
      <c r="B263" s="346" t="s">
        <v>205</v>
      </c>
      <c r="C263" s="346"/>
      <c r="D263" s="346"/>
      <c r="E263" s="346"/>
      <c r="F263" s="346"/>
      <c r="G263" s="346"/>
      <c r="H263" s="346"/>
      <c r="I263" s="346"/>
      <c r="J263" s="346"/>
      <c r="K263" s="346"/>
      <c r="L263" s="346"/>
      <c r="M263" s="135"/>
      <c r="N263" s="133"/>
      <c r="O263" s="133"/>
      <c r="P263" s="135"/>
      <c r="Q263" s="136"/>
      <c r="R263" s="135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239"/>
      <c r="AS263" s="239"/>
      <c r="AT263" s="239"/>
      <c r="AU263" s="239"/>
    </row>
  </sheetData>
  <mergeCells count="4">
    <mergeCell ref="A1:AV1"/>
    <mergeCell ref="A2:AP2"/>
    <mergeCell ref="A254:E254"/>
    <mergeCell ref="B263:L263"/>
  </mergeCells>
  <conditionalFormatting sqref="N165">
    <cfRule type="expression" dxfId="0" priority="1">
      <formula>"N16-N91=0"</formula>
    </cfRule>
  </conditionalFormatting>
  <printOptions horizontalCentered="1"/>
  <pageMargins left="0.7" right="0.7" top="0.3" bottom="0.3" header="0.3" footer="0.3"/>
  <pageSetup scale="97" fitToHeight="2" orientation="portrait" verticalDpi="597" r:id="rId1"/>
  <rowBreaks count="1" manualBreakCount="1">
    <brk id="150" max="4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Hart</dc:creator>
  <cp:lastModifiedBy>Joel Hart</cp:lastModifiedBy>
  <cp:lastPrinted>2023-03-04T14:37:17Z</cp:lastPrinted>
  <dcterms:created xsi:type="dcterms:W3CDTF">2023-03-04T14:33:08Z</dcterms:created>
  <dcterms:modified xsi:type="dcterms:W3CDTF">2023-03-04T14:37:39Z</dcterms:modified>
</cp:coreProperties>
</file>